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aku\Downloads\"/>
    </mc:Choice>
  </mc:AlternateContent>
  <xr:revisionPtr revIDLastSave="0" documentId="13_ncr:1_{9A347102-5A93-4209-BBCE-2C407DE56EB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GK ORLEN roboczy" sheetId="5" state="hidden" r:id="rId1"/>
    <sheet name="ORLEN Group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3" i="5" l="1"/>
  <c r="C42" i="5"/>
  <c r="C31" i="5"/>
  <c r="C26" i="5" l="1"/>
  <c r="C37" i="5"/>
  <c r="C39" i="5"/>
  <c r="D43" i="5" l="1"/>
  <c r="D26" i="5" s="1"/>
  <c r="D42" i="5"/>
  <c r="D22" i="5" s="1"/>
  <c r="D39" i="5"/>
  <c r="D37" i="5"/>
  <c r="D31" i="5"/>
  <c r="D10" i="5"/>
  <c r="D17" i="5" l="1"/>
  <c r="D16" i="5" s="1"/>
  <c r="D4" i="5"/>
  <c r="E43" i="5"/>
  <c r="E42" i="5"/>
  <c r="D3" i="5" l="1"/>
  <c r="D45" i="5"/>
  <c r="E26" i="5"/>
  <c r="E9" i="5"/>
  <c r="E10" i="5"/>
  <c r="E31" i="5"/>
  <c r="E39" i="5"/>
  <c r="E37" i="5"/>
  <c r="E17" i="5" l="1"/>
  <c r="E22" i="5"/>
  <c r="E16" i="5"/>
  <c r="E4" i="5"/>
  <c r="E45" i="5" l="1"/>
  <c r="E3" i="5"/>
  <c r="F9" i="5"/>
  <c r="F43" i="5" l="1"/>
  <c r="F42" i="5"/>
  <c r="F31" i="5"/>
  <c r="F10" i="5"/>
  <c r="F39" i="5" l="1"/>
  <c r="F37" i="5"/>
  <c r="H42" i="5"/>
  <c r="G42" i="5"/>
  <c r="H43" i="5"/>
  <c r="G43" i="5"/>
  <c r="F22" i="5" l="1"/>
  <c r="F4" i="5"/>
  <c r="F3" i="5" s="1"/>
  <c r="F26" i="5" l="1"/>
  <c r="F17" i="5"/>
  <c r="F16" i="5" s="1"/>
  <c r="F45" i="5" s="1"/>
  <c r="H10" i="5"/>
  <c r="G10" i="5"/>
  <c r="H37" i="5" l="1"/>
  <c r="H26" i="5" l="1"/>
  <c r="H17" i="5"/>
  <c r="G26" i="5" l="1"/>
  <c r="G17" i="5"/>
  <c r="G39" i="5"/>
  <c r="G9" i="5"/>
  <c r="G31" i="5"/>
  <c r="G37" i="5"/>
  <c r="H9" i="5"/>
  <c r="H4" i="5" s="1"/>
  <c r="H39" i="5"/>
  <c r="H31" i="5"/>
  <c r="G22" i="5"/>
  <c r="H22" i="5"/>
  <c r="G4" i="5" l="1"/>
  <c r="G16" i="5"/>
  <c r="H3" i="5"/>
  <c r="H16" i="5"/>
  <c r="H45" i="5" s="1"/>
  <c r="G3" i="5" l="1"/>
  <c r="G45" i="5"/>
  <c r="C10" i="5" l="1"/>
  <c r="C4" i="5" s="1"/>
  <c r="C3" i="5" l="1"/>
  <c r="C22" i="5" l="1"/>
  <c r="C17" i="5"/>
  <c r="C16" i="5" s="1"/>
  <c r="C45" i="5" s="1"/>
</calcChain>
</file>

<file path=xl/sharedStrings.xml><?xml version="1.0" encoding="utf-8"?>
<sst xmlns="http://schemas.openxmlformats.org/spreadsheetml/2006/main" count="102" uniqueCount="102">
  <si>
    <r>
      <rPr>
        <sz val="10"/>
        <color rgb="FF000000"/>
        <rFont val="Arial"/>
        <family val="2"/>
        <charset val="238"/>
      </rPr>
      <t>Zysk ze zbycia rzeczowych aktywów trwałych i wartości niematerialnych</t>
    </r>
  </si>
  <si>
    <r>
      <rPr>
        <sz val="10"/>
        <color rgb="FF000000"/>
        <rFont val="Arial"/>
        <family val="2"/>
        <charset val="238"/>
      </rPr>
      <t>Dotacje państwowe i inne darowizny</t>
    </r>
  </si>
  <si>
    <r>
      <rPr>
        <sz val="10"/>
        <color rgb="FF000000"/>
        <rFont val="Arial"/>
        <family val="2"/>
        <charset val="238"/>
      </rPr>
      <t>Inne przychody operacyjne</t>
    </r>
  </si>
  <si>
    <r>
      <rPr>
        <sz val="10"/>
        <color rgb="FF000000"/>
        <rFont val="Arial"/>
        <family val="2"/>
        <charset val="238"/>
      </rPr>
      <t>Koszty działalności operacyjnej</t>
    </r>
  </si>
  <si>
    <r>
      <rPr>
        <i/>
        <sz val="8"/>
        <color rgb="FF000000"/>
        <rFont val="Arial"/>
        <family val="2"/>
        <charset val="238"/>
      </rPr>
      <t>Amortyzacja</t>
    </r>
  </si>
  <si>
    <r>
      <rPr>
        <i/>
        <sz val="8"/>
        <color rgb="FF000000"/>
        <rFont val="Arial"/>
        <family val="2"/>
        <charset val="238"/>
      </rPr>
      <t>Zużycie materiałów i energii</t>
    </r>
  </si>
  <si>
    <r>
      <rPr>
        <i/>
        <sz val="8"/>
        <color rgb="FF000000"/>
        <rFont val="Arial"/>
        <family val="2"/>
        <charset val="238"/>
      </rPr>
      <t>Usługi obce</t>
    </r>
  </si>
  <si>
    <r>
      <rPr>
        <i/>
        <sz val="8"/>
        <color rgb="FF000000"/>
        <rFont val="Arial"/>
        <family val="2"/>
        <charset val="238"/>
      </rPr>
      <t>Pozostałe koszty rodzajowe</t>
    </r>
  </si>
  <si>
    <r>
      <rPr>
        <i/>
        <sz val="8"/>
        <color rgb="FF000000"/>
        <rFont val="Arial"/>
        <family val="2"/>
        <charset val="238"/>
      </rPr>
      <t>Wartość sprzedanych towarów i materiałów</t>
    </r>
  </si>
  <si>
    <r>
      <rPr>
        <sz val="10"/>
        <color rgb="FF000000"/>
        <rFont val="Arial"/>
        <family val="2"/>
        <charset val="238"/>
      </rPr>
      <t>Pozostałe koszty operacyjne</t>
    </r>
  </si>
  <si>
    <r>
      <rPr>
        <i/>
        <sz val="8"/>
        <color rgb="FF000000"/>
        <rFont val="Arial"/>
        <family val="2"/>
        <charset val="238"/>
      </rPr>
      <t>Strata ze zbycia rzeczowych aktywów trwałych i wartości niematerialnych</t>
    </r>
  </si>
  <si>
    <r>
      <rPr>
        <i/>
        <sz val="8"/>
        <color rgb="FF000000"/>
        <rFont val="Arial"/>
        <family val="2"/>
        <charset val="238"/>
      </rPr>
      <t>Inne koszty operacyjne</t>
    </r>
  </si>
  <si>
    <r>
      <rPr>
        <sz val="10"/>
        <color rgb="FF000000"/>
        <rFont val="Arial"/>
        <family val="2"/>
        <charset val="238"/>
      </rPr>
      <t>Koszty wynagrodzeń</t>
    </r>
  </si>
  <si>
    <r>
      <rPr>
        <sz val="10"/>
        <color rgb="FF000000"/>
        <rFont val="Arial"/>
        <family val="2"/>
        <charset val="238"/>
      </rPr>
      <t>Koszty ubezpieczeń społecznych</t>
    </r>
  </si>
  <si>
    <r>
      <rPr>
        <sz val="10"/>
        <color rgb="FF000000"/>
        <rFont val="Arial"/>
        <family val="2"/>
        <charset val="238"/>
      </rPr>
      <t>Koszty przyszłych świadczeń</t>
    </r>
  </si>
  <si>
    <r>
      <rPr>
        <sz val="10"/>
        <color rgb="FF000000"/>
        <rFont val="Arial"/>
        <family val="2"/>
        <charset val="238"/>
      </rPr>
      <t>Koszty finansowe</t>
    </r>
  </si>
  <si>
    <r>
      <rPr>
        <i/>
        <sz val="8"/>
        <color rgb="FF000000"/>
        <rFont val="Arial"/>
        <family val="2"/>
        <charset val="238"/>
      </rPr>
      <t>Pozostałe koszty finansowe</t>
    </r>
  </si>
  <si>
    <r>
      <rPr>
        <sz val="10"/>
        <color rgb="FF000000"/>
        <rFont val="Arial"/>
        <family val="2"/>
        <charset val="238"/>
      </rPr>
      <t>Straty z tytułu wyceny zobowiązań długoterminowych</t>
    </r>
  </si>
  <si>
    <r>
      <rPr>
        <sz val="10"/>
        <color rgb="FF000000"/>
        <rFont val="Arial"/>
        <family val="2"/>
        <charset val="238"/>
      </rPr>
      <t>Dywidenda wypłacona</t>
    </r>
  </si>
  <si>
    <r>
      <rPr>
        <sz val="10"/>
        <color rgb="FF000000"/>
        <rFont val="Arial"/>
        <family val="2"/>
        <charset val="238"/>
      </rPr>
      <t>Podatek dochodowy</t>
    </r>
  </si>
  <si>
    <r>
      <rPr>
        <sz val="10"/>
        <color rgb="FF000000"/>
        <rFont val="Arial"/>
        <family val="2"/>
        <charset val="238"/>
      </rPr>
      <t>Kary i odszkodowania</t>
    </r>
  </si>
  <si>
    <r>
      <rPr>
        <sz val="10"/>
        <color rgb="FF000000"/>
        <rFont val="Arial"/>
        <family val="2"/>
        <charset val="238"/>
      </rPr>
      <t>Przychody finansowe</t>
    </r>
  </si>
  <si>
    <r>
      <rPr>
        <sz val="10"/>
        <color rgb="FF000000"/>
        <rFont val="Arial"/>
        <family val="2"/>
        <charset val="238"/>
      </rPr>
      <t>Przychody netto ze sprzedaży towarów i materiałów</t>
    </r>
  </si>
  <si>
    <r>
      <rPr>
        <sz val="10"/>
        <color rgb="FF000000"/>
        <rFont val="Arial"/>
        <family val="2"/>
        <charset val="238"/>
      </rPr>
      <t>2.1</t>
    </r>
  </si>
  <si>
    <r>
      <rPr>
        <sz val="10"/>
        <color rgb="FF000000"/>
        <rFont val="Arial"/>
        <family val="2"/>
        <charset val="238"/>
      </rPr>
      <t>2.2</t>
    </r>
  </si>
  <si>
    <r>
      <rPr>
        <sz val="10"/>
        <color rgb="FF000000"/>
        <rFont val="Arial"/>
        <family val="2"/>
        <charset val="238"/>
      </rPr>
      <t>4.1</t>
    </r>
  </si>
  <si>
    <r>
      <rPr>
        <b/>
        <sz val="12"/>
        <color rgb="FF000000"/>
        <rFont val="Arial"/>
        <family val="2"/>
        <charset val="238"/>
      </rPr>
      <t>A. BEZPOŚREDNIA WARTOŚĆ EKONOMICZNA WYTWORZONA</t>
    </r>
  </si>
  <si>
    <r>
      <rPr>
        <b/>
        <sz val="12"/>
        <color rgb="FF000000"/>
        <rFont val="Arial"/>
        <family val="2"/>
        <charset val="238"/>
      </rPr>
      <t>B. PODZIELONA WARTOŚĆ EKONOMICZNA</t>
    </r>
  </si>
  <si>
    <r>
      <rPr>
        <b/>
        <sz val="10"/>
        <color rgb="FF000000"/>
        <rFont val="Arial"/>
        <family val="2"/>
        <charset val="238"/>
      </rPr>
      <t>B.1. Koszty operacyjne</t>
    </r>
  </si>
  <si>
    <r>
      <rPr>
        <b/>
        <sz val="10"/>
        <color rgb="FF000000"/>
        <rFont val="Arial"/>
        <family val="2"/>
        <charset val="238"/>
      </rPr>
      <t>B2. Wynagrodzenia i świadczenia pracownicze</t>
    </r>
  </si>
  <si>
    <r>
      <rPr>
        <b/>
        <sz val="10"/>
        <color rgb="FF000000"/>
        <rFont val="Arial"/>
        <family val="2"/>
        <charset val="238"/>
      </rPr>
      <t>B3. Płatności na rzecz inwestorów</t>
    </r>
  </si>
  <si>
    <r>
      <rPr>
        <b/>
        <sz val="10"/>
        <color rgb="FF000000"/>
        <rFont val="Arial"/>
        <family val="2"/>
        <charset val="238"/>
      </rPr>
      <t>B4. Płatności na rzecz państwa</t>
    </r>
  </si>
  <si>
    <r>
      <rPr>
        <b/>
        <sz val="10"/>
        <color rgb="FF000000"/>
        <rFont val="Arial"/>
        <family val="2"/>
        <charset val="238"/>
      </rPr>
      <t>B6. Inwestycje społeczne</t>
    </r>
  </si>
  <si>
    <r>
      <rPr>
        <b/>
        <sz val="10"/>
        <color rgb="FF000000"/>
        <rFont val="Arial"/>
        <family val="2"/>
        <charset val="238"/>
      </rPr>
      <t>B5. Płatności na rzecz społeczności lokalnych</t>
    </r>
  </si>
  <si>
    <r>
      <rPr>
        <b/>
        <sz val="10"/>
        <color rgb="FF000000"/>
        <rFont val="Arial"/>
        <family val="2"/>
        <charset val="238"/>
      </rPr>
      <t>A1. Przychody</t>
    </r>
  </si>
  <si>
    <r>
      <rPr>
        <b/>
        <sz val="12"/>
        <color rgb="FF000000"/>
        <rFont val="Arial"/>
        <family val="2"/>
        <charset val="238"/>
      </rPr>
      <t>C. WARTOŚĆ EKONOMICZNA ZATRZYMANA</t>
    </r>
  </si>
  <si>
    <r>
      <rPr>
        <sz val="10"/>
        <color rgb="FF000000"/>
        <rFont val="Arial"/>
        <family val="2"/>
        <charset val="238"/>
      </rPr>
      <t>Przychody netto ze sprzedaży produktów i usług</t>
    </r>
  </si>
  <si>
    <r>
      <rPr>
        <b/>
        <sz val="12"/>
        <color rgb="FFFF0000"/>
        <rFont val="Arial"/>
        <family val="2"/>
        <charset val="238"/>
      </rPr>
      <t>WARTOŚĆ EKONOMICZNA ZATRZYMANA</t>
    </r>
  </si>
  <si>
    <r>
      <rPr>
        <sz val="10"/>
        <color theme="1"/>
        <rFont val="Arial"/>
        <family val="2"/>
        <charset val="238"/>
      </rPr>
      <t>bez wynagrodzeń i podatków z wiersza 36</t>
    </r>
  </si>
  <si>
    <r>
      <rPr>
        <i/>
        <sz val="8"/>
        <color rgb="FF000000"/>
        <rFont val="Arial"/>
        <family val="2"/>
        <charset val="238"/>
      </rPr>
      <t>Rozliczenie i wycena pochodnych instrumentów finansowych</t>
    </r>
  </si>
  <si>
    <r>
      <rPr>
        <sz val="10"/>
        <color theme="1"/>
        <rFont val="Arial"/>
        <family val="2"/>
        <charset val="238"/>
      </rPr>
      <t>Opłaty środowiskowe, Podatek od nieruchomości, podatek od środków transportu i podatek gruntowy (P22010403, P22010404, P22010405, P22010406)</t>
    </r>
  </si>
  <si>
    <r>
      <rPr>
        <sz val="10"/>
        <color theme="1"/>
        <rFont val="Arial"/>
        <family val="2"/>
        <charset val="238"/>
      </rPr>
      <t>P219904 - Darowizny</t>
    </r>
  </si>
  <si>
    <r>
      <rPr>
        <i/>
        <sz val="8"/>
        <color rgb="FF000000"/>
        <rFont val="Arial"/>
        <family val="2"/>
        <charset val="238"/>
      </rPr>
      <t>Zyski z tytułu różnic kursowych z wyceny finansowania zewnętrznego</t>
    </r>
  </si>
  <si>
    <r>
      <rPr>
        <i/>
        <sz val="8"/>
        <color rgb="FF000000"/>
        <rFont val="Arial"/>
        <family val="2"/>
        <charset val="238"/>
      </rPr>
      <t>Straty z tytułu różnic kursowych z wyceny finansowania zewnętrznego</t>
    </r>
  </si>
  <si>
    <r>
      <rPr>
        <i/>
        <sz val="8"/>
        <color rgb="FF000000"/>
        <rFont val="Arial"/>
        <family val="2"/>
        <charset val="238"/>
      </rPr>
      <t>Przychody z tytułu odsetek</t>
    </r>
  </si>
  <si>
    <r>
      <rPr>
        <i/>
        <sz val="8"/>
        <color rgb="FF000000"/>
        <rFont val="Arial"/>
        <family val="2"/>
        <charset val="238"/>
      </rPr>
      <t>Przychody z tytułu rozliczenia i wyceny pochodnych instrumentów finansowych</t>
    </r>
  </si>
  <si>
    <r>
      <rPr>
        <i/>
        <sz val="8"/>
        <color rgb="FF000000"/>
        <rFont val="Arial"/>
        <family val="2"/>
        <charset val="238"/>
      </rPr>
      <t>Pozostałe przychody finansowe</t>
    </r>
  </si>
  <si>
    <r>
      <rPr>
        <i/>
        <sz val="8"/>
        <color rgb="FF000000"/>
        <rFont val="Arial"/>
        <family val="2"/>
        <charset val="238"/>
      </rPr>
      <t>Koszty z tytułu odsetek</t>
    </r>
  </si>
  <si>
    <r>
      <rPr>
        <sz val="10"/>
        <color theme="1"/>
        <rFont val="Arial"/>
        <family val="2"/>
        <charset val="238"/>
      </rPr>
      <t>P22010403 - Opłaty środowiskowe</t>
    </r>
  </si>
  <si>
    <r>
      <rPr>
        <sz val="10"/>
        <color theme="1"/>
        <rFont val="Arial"/>
        <family val="2"/>
        <charset val="238"/>
      </rPr>
      <t>P22010404 - Podatek od nieruchomości</t>
    </r>
  </si>
  <si>
    <r>
      <rPr>
        <sz val="10"/>
        <color theme="1"/>
        <rFont val="Arial"/>
        <family val="2"/>
        <charset val="238"/>
      </rPr>
      <t>P22010405 - Podatek od środków transportu</t>
    </r>
  </si>
  <si>
    <r>
      <rPr>
        <sz val="10"/>
        <color theme="1"/>
        <rFont val="Arial"/>
        <family val="2"/>
        <charset val="238"/>
      </rPr>
      <t>P22010406 - Podatek gruntowy</t>
    </r>
  </si>
  <si>
    <r>
      <rPr>
        <b/>
        <i/>
        <sz val="10"/>
        <color theme="1"/>
        <rFont val="Arial"/>
        <family val="2"/>
        <charset val="238"/>
      </rPr>
      <t>Raporty z arkuszy konsolidacyjnych</t>
    </r>
  </si>
  <si>
    <r>
      <rPr>
        <sz val="10"/>
        <color theme="1"/>
        <rFont val="Arial"/>
        <family val="2"/>
        <charset val="238"/>
      </rPr>
      <t>P219904 - Darowizny</t>
    </r>
  </si>
  <si>
    <r>
      <rPr>
        <b/>
        <sz val="12"/>
        <color rgb="FFFF0000"/>
        <rFont val="Arial"/>
        <family val="2"/>
        <charset val="238"/>
      </rPr>
      <t>ECONOMIC VALUE RETAINED</t>
    </r>
  </si>
  <si>
    <r>
      <rPr>
        <b/>
        <sz val="12"/>
        <color rgb="FF000000"/>
        <rFont val="Arial"/>
        <family val="2"/>
        <charset val="238"/>
      </rPr>
      <t>A. DIRECT ECONOMIC VALUE GENERATED</t>
    </r>
  </si>
  <si>
    <r>
      <rPr>
        <b/>
        <sz val="10"/>
        <color rgb="FF000000"/>
        <rFont val="Arial"/>
        <family val="2"/>
        <charset val="238"/>
      </rPr>
      <t xml:space="preserve">A1. </t>
    </r>
    <r>
      <rPr>
        <b/>
        <sz val="10"/>
        <color rgb="FF000000"/>
        <rFont val="Arial"/>
        <family val="2"/>
        <charset val="238"/>
      </rPr>
      <t>Revenue</t>
    </r>
  </si>
  <si>
    <r>
      <rPr>
        <sz val="10"/>
        <color rgb="FF000000"/>
        <rFont val="Arial"/>
        <family val="2"/>
        <charset val="238"/>
      </rPr>
      <t>Net revenue from sale of products and services</t>
    </r>
  </si>
  <si>
    <r>
      <rPr>
        <sz val="10"/>
        <color rgb="FF000000"/>
        <rFont val="Arial"/>
        <family val="2"/>
        <charset val="238"/>
      </rPr>
      <t>Net revenue from sale of merchandise and materials</t>
    </r>
  </si>
  <si>
    <r>
      <rPr>
        <sz val="10"/>
        <color rgb="FF000000"/>
        <rFont val="Arial"/>
        <family val="2"/>
        <charset val="238"/>
      </rPr>
      <t>Gain on disposal of property, plant and equipment and intangible assets</t>
    </r>
  </si>
  <si>
    <r>
      <rPr>
        <sz val="10"/>
        <color rgb="FF000000"/>
        <rFont val="Arial"/>
        <family val="2"/>
        <charset val="238"/>
      </rPr>
      <t>State subsidies and other grants</t>
    </r>
  </si>
  <si>
    <r>
      <rPr>
        <sz val="10"/>
        <color rgb="FF000000"/>
        <rFont val="Arial"/>
        <family val="2"/>
        <charset val="238"/>
      </rPr>
      <t>Other income</t>
    </r>
  </si>
  <si>
    <r>
      <rPr>
        <sz val="10"/>
        <color rgb="FF000000"/>
        <rFont val="Arial"/>
        <family val="2"/>
        <charset val="238"/>
      </rPr>
      <t>Finance income</t>
    </r>
  </si>
  <si>
    <r>
      <rPr>
        <i/>
        <sz val="8"/>
        <color rgb="FF000000"/>
        <rFont val="Arial"/>
        <family val="2"/>
        <charset val="238"/>
      </rPr>
      <t>Interest income</t>
    </r>
  </si>
  <si>
    <r>
      <rPr>
        <i/>
        <sz val="8"/>
        <color rgb="FF000000"/>
        <rFont val="Arial"/>
        <family val="2"/>
        <charset val="238"/>
      </rPr>
      <t>Foreign exchange gains from remeasurement of debt financing</t>
    </r>
  </si>
  <si>
    <r>
      <rPr>
        <i/>
        <sz val="8"/>
        <color rgb="FF000000"/>
        <rFont val="Arial"/>
        <family val="2"/>
        <charset val="238"/>
      </rPr>
      <t>Income from settlement and valuation of derivative financial instruments</t>
    </r>
  </si>
  <si>
    <r>
      <rPr>
        <i/>
        <sz val="8"/>
        <color rgb="FF000000"/>
        <rFont val="Arial"/>
        <family val="2"/>
        <charset val="238"/>
      </rPr>
      <t>Other finance income</t>
    </r>
  </si>
  <si>
    <r>
      <rPr>
        <b/>
        <sz val="12"/>
        <color rgb="FF000000"/>
        <rFont val="Arial"/>
        <family val="2"/>
        <charset val="238"/>
      </rPr>
      <t>B. ECONOMIC VALUE DISTRIBUTED</t>
    </r>
  </si>
  <si>
    <r>
      <rPr>
        <b/>
        <sz val="10"/>
        <color rgb="FF000000"/>
        <rFont val="Arial"/>
        <family val="2"/>
        <charset val="238"/>
      </rPr>
      <t xml:space="preserve">B.1. </t>
    </r>
    <r>
      <rPr>
        <b/>
        <sz val="10"/>
        <color rgb="FF000000"/>
        <rFont val="Arial"/>
        <family val="2"/>
        <charset val="238"/>
      </rPr>
      <t>Operating costs</t>
    </r>
  </si>
  <si>
    <r>
      <rPr>
        <sz val="10"/>
        <color rgb="FF000000"/>
        <rFont val="Arial"/>
        <family val="2"/>
        <charset val="238"/>
      </rPr>
      <t>2.1</t>
    </r>
  </si>
  <si>
    <r>
      <rPr>
        <sz val="10"/>
        <color rgb="FF000000"/>
        <rFont val="Arial"/>
        <family val="2"/>
        <charset val="238"/>
      </rPr>
      <t>Operating expenses</t>
    </r>
  </si>
  <si>
    <r>
      <rPr>
        <sz val="10"/>
        <color theme="1"/>
        <rFont val="Arial"/>
        <family val="2"/>
        <charset val="238"/>
      </rPr>
      <t>net of salaries and taxes from line 36</t>
    </r>
  </si>
  <si>
    <r>
      <rPr>
        <i/>
        <sz val="8"/>
        <color rgb="FF000000"/>
        <rFont val="Arial"/>
        <family val="2"/>
        <charset val="238"/>
      </rPr>
      <t>Depreciation and amortisation</t>
    </r>
  </si>
  <si>
    <r>
      <rPr>
        <i/>
        <sz val="8"/>
        <color rgb="FF000000"/>
        <rFont val="Arial"/>
        <family val="2"/>
        <charset val="238"/>
      </rPr>
      <t>Raw materials and consumables used</t>
    </r>
  </si>
  <si>
    <r>
      <rPr>
        <i/>
        <sz val="8"/>
        <color rgb="FF000000"/>
        <rFont val="Arial"/>
        <family val="2"/>
        <charset val="238"/>
      </rPr>
      <t>Services</t>
    </r>
  </si>
  <si>
    <r>
      <rPr>
        <i/>
        <sz val="8"/>
        <color rgb="FF000000"/>
        <rFont val="Arial"/>
        <family val="2"/>
        <charset val="238"/>
      </rPr>
      <t>Other expenses by nature</t>
    </r>
  </si>
  <si>
    <r>
      <rPr>
        <i/>
        <sz val="8"/>
        <color rgb="FF000000"/>
        <rFont val="Arial"/>
        <family val="2"/>
        <charset val="238"/>
      </rPr>
      <t>Cost of merchandise and materials sold</t>
    </r>
  </si>
  <si>
    <r>
      <rPr>
        <sz val="10"/>
        <color rgb="FF000000"/>
        <rFont val="Arial"/>
        <family val="2"/>
        <charset val="238"/>
      </rPr>
      <t>2.2</t>
    </r>
  </si>
  <si>
    <r>
      <rPr>
        <sz val="10"/>
        <color rgb="FF000000"/>
        <rFont val="Arial"/>
        <family val="2"/>
        <charset val="238"/>
      </rPr>
      <t>Other expenses</t>
    </r>
  </si>
  <si>
    <r>
      <rPr>
        <i/>
        <sz val="8"/>
        <color rgb="FF000000"/>
        <rFont val="Arial"/>
        <family val="2"/>
        <charset val="238"/>
      </rPr>
      <t>Loss on disposal of property, plant and equipment and intangible assets</t>
    </r>
  </si>
  <si>
    <r>
      <rPr>
        <i/>
        <sz val="8"/>
        <color rgb="FF000000"/>
        <rFont val="Arial"/>
        <family val="2"/>
        <charset val="238"/>
      </rPr>
      <t xml:space="preserve">Other </t>
    </r>
  </si>
  <si>
    <r>
      <rPr>
        <b/>
        <sz val="10"/>
        <color rgb="FF000000"/>
        <rFont val="Arial"/>
        <family val="2"/>
        <charset val="238"/>
      </rPr>
      <t xml:space="preserve">B2. </t>
    </r>
    <r>
      <rPr>
        <b/>
        <sz val="10"/>
        <color rgb="FF000000"/>
        <rFont val="Arial"/>
        <family val="2"/>
        <charset val="238"/>
      </rPr>
      <t>Employee wages and benefits</t>
    </r>
  </si>
  <si>
    <r>
      <rPr>
        <sz val="10"/>
        <color rgb="FF000000"/>
        <rFont val="Arial"/>
        <family val="2"/>
        <charset val="238"/>
      </rPr>
      <t>Salaries and wages</t>
    </r>
  </si>
  <si>
    <r>
      <rPr>
        <sz val="10"/>
        <color rgb="FF000000"/>
        <rFont val="Arial"/>
        <family val="2"/>
        <charset val="238"/>
      </rPr>
      <t>Social security</t>
    </r>
  </si>
  <si>
    <r>
      <rPr>
        <sz val="10"/>
        <color rgb="FF000000"/>
        <rFont val="Arial"/>
        <family val="2"/>
        <charset val="238"/>
      </rPr>
      <t>Future employee benefits</t>
    </r>
  </si>
  <si>
    <r>
      <rPr>
        <b/>
        <sz val="10"/>
        <color rgb="FF000000"/>
        <rFont val="Arial"/>
        <family val="2"/>
        <charset val="238"/>
      </rPr>
      <t xml:space="preserve">B3. </t>
    </r>
    <r>
      <rPr>
        <b/>
        <sz val="10"/>
        <color rgb="FF000000"/>
        <rFont val="Arial"/>
        <family val="2"/>
        <charset val="238"/>
      </rPr>
      <t>Payments to providers of capital</t>
    </r>
  </si>
  <si>
    <r>
      <rPr>
        <sz val="10"/>
        <color rgb="FF000000"/>
        <rFont val="Arial"/>
        <family val="2"/>
        <charset val="238"/>
      </rPr>
      <t>Dividend paid</t>
    </r>
  </si>
  <si>
    <r>
      <rPr>
        <sz val="10"/>
        <color rgb="FF000000"/>
        <rFont val="Arial"/>
        <family val="2"/>
        <charset val="238"/>
      </rPr>
      <t>4.1</t>
    </r>
  </si>
  <si>
    <r>
      <rPr>
        <sz val="10"/>
        <color rgb="FF000000"/>
        <rFont val="Arial"/>
        <family val="2"/>
        <charset val="238"/>
      </rPr>
      <t>Finance costs</t>
    </r>
  </si>
  <si>
    <r>
      <rPr>
        <i/>
        <sz val="8"/>
        <color rgb="FF000000"/>
        <rFont val="Arial"/>
        <family val="2"/>
        <charset val="238"/>
      </rPr>
      <t>Interest expense</t>
    </r>
  </si>
  <si>
    <r>
      <rPr>
        <i/>
        <sz val="8"/>
        <color rgb="FF000000"/>
        <rFont val="Arial"/>
        <family val="2"/>
        <charset val="238"/>
      </rPr>
      <t>Foreign exchange losses from remeasurement of debt financing</t>
    </r>
  </si>
  <si>
    <r>
      <rPr>
        <i/>
        <sz val="8"/>
        <color rgb="FF000000"/>
        <rFont val="Arial"/>
        <family val="2"/>
        <charset val="238"/>
      </rPr>
      <t>Settlement and valuation of derivative financial instruments</t>
    </r>
  </si>
  <si>
    <r>
      <rPr>
        <i/>
        <sz val="8"/>
        <color rgb="FF000000"/>
        <rFont val="Arial"/>
        <family val="2"/>
        <charset val="238"/>
      </rPr>
      <t>Other finance costs</t>
    </r>
  </si>
  <si>
    <r>
      <rPr>
        <sz val="10"/>
        <color rgb="FF000000"/>
        <rFont val="Arial"/>
        <family val="2"/>
        <charset val="238"/>
      </rPr>
      <t>Losses on remeasurement of non-current liabilities</t>
    </r>
  </si>
  <si>
    <r>
      <rPr>
        <b/>
        <sz val="10"/>
        <color rgb="FF000000"/>
        <rFont val="Arial"/>
        <family val="2"/>
        <charset val="238"/>
      </rPr>
      <t xml:space="preserve">B4. </t>
    </r>
    <r>
      <rPr>
        <b/>
        <sz val="10"/>
        <color rgb="FF000000"/>
        <rFont val="Arial"/>
        <family val="2"/>
        <charset val="238"/>
      </rPr>
      <t>Payments to government</t>
    </r>
  </si>
  <si>
    <r>
      <rPr>
        <sz val="10"/>
        <color rgb="FF000000"/>
        <rFont val="Arial"/>
        <family val="2"/>
        <charset val="238"/>
      </rPr>
      <t>Income tax</t>
    </r>
  </si>
  <si>
    <r>
      <rPr>
        <sz val="10"/>
        <color rgb="FF000000"/>
        <rFont val="Arial"/>
        <family val="2"/>
        <charset val="238"/>
      </rPr>
      <t>Fines and compensation</t>
    </r>
  </si>
  <si>
    <r>
      <rPr>
        <b/>
        <sz val="10"/>
        <color rgb="FF000000"/>
        <rFont val="Arial"/>
        <family val="2"/>
        <charset val="238"/>
      </rPr>
      <t xml:space="preserve">B5. </t>
    </r>
    <r>
      <rPr>
        <b/>
        <sz val="10"/>
        <color rgb="FF000000"/>
        <rFont val="Arial"/>
        <family val="2"/>
        <charset val="238"/>
      </rPr>
      <t>Payments to local communities</t>
    </r>
  </si>
  <si>
    <r>
      <rPr>
        <sz val="10"/>
        <color theme="1"/>
        <rFont val="Arial"/>
        <family val="2"/>
        <charset val="238"/>
      </rPr>
      <t>Environmental fees, property tax, vehicle tax and land tax (P22010403, P22010404, P22010405, P22010406)</t>
    </r>
  </si>
  <si>
    <r>
      <rPr>
        <b/>
        <sz val="10"/>
        <color rgb="FF000000"/>
        <rFont val="Arial"/>
        <family val="2"/>
        <charset val="238"/>
      </rPr>
      <t xml:space="preserve">B6. </t>
    </r>
    <r>
      <rPr>
        <b/>
        <sz val="10"/>
        <color rgb="FF000000"/>
        <rFont val="Arial"/>
        <family val="2"/>
        <charset val="238"/>
      </rPr>
      <t>Community investments</t>
    </r>
  </si>
  <si>
    <r>
      <rPr>
        <sz val="10"/>
        <color theme="1"/>
        <rFont val="Arial"/>
        <family val="2"/>
        <charset val="238"/>
      </rPr>
      <t>P219904 – Donations</t>
    </r>
  </si>
  <si>
    <r>
      <rPr>
        <b/>
        <sz val="12"/>
        <color rgb="FFFF0000"/>
        <rFont val="Arial"/>
        <family val="2"/>
        <charset val="238"/>
      </rPr>
      <t>C. ECONOMIC VALUE RETAINED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</si>
</sst>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3" fontId="2" fillId="0" borderId="1" xfId="0" applyNumberFormat="1" applyFont="1" applyBorder="1"/>
    <xf numFmtId="3" fontId="3" fillId="0" borderId="1" xfId="0" applyNumberFormat="1" applyFont="1" applyBorder="1"/>
    <xf numFmtId="3" fontId="2" fillId="3" borderId="1" xfId="0" applyNumberFormat="1" applyFont="1" applyFill="1" applyBorder="1"/>
    <xf numFmtId="3" fontId="3" fillId="3" borderId="1" xfId="0" applyNumberFormat="1" applyFont="1" applyFill="1" applyBorder="1"/>
    <xf numFmtId="0" fontId="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0" xfId="0" applyFont="1"/>
    <xf numFmtId="0" fontId="1" fillId="0" borderId="1" xfId="0" applyFont="1" applyFill="1" applyBorder="1" applyAlignment="1">
      <alignment horizontal="center" wrapText="1"/>
    </xf>
    <xf numFmtId="3" fontId="7" fillId="0" borderId="1" xfId="0" applyNumberFormat="1" applyFont="1" applyBorder="1"/>
    <xf numFmtId="0" fontId="8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3" fontId="0" fillId="0" borderId="0" xfId="0" applyNumberFormat="1" applyFont="1"/>
    <xf numFmtId="0" fontId="9" fillId="2" borderId="0" xfId="0" applyFont="1" applyFill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1" fillId="0" borderId="0" xfId="0" applyFont="1"/>
    <xf numFmtId="0" fontId="9" fillId="3" borderId="0" xfId="0" applyFont="1" applyFill="1" applyAlignment="1">
      <alignment horizontal="left" vertical="center" wrapText="1"/>
    </xf>
    <xf numFmtId="3" fontId="12" fillId="5" borderId="1" xfId="0" applyNumberFormat="1" applyFont="1" applyFill="1" applyBorder="1"/>
    <xf numFmtId="0" fontId="10" fillId="0" borderId="0" xfId="0" applyFont="1"/>
    <xf numFmtId="0" fontId="6" fillId="2" borderId="0" xfId="0" applyFont="1" applyFill="1" applyAlignment="1">
      <alignment horizontal="left" vertical="center" wrapText="1"/>
    </xf>
    <xf numFmtId="0" fontId="13" fillId="0" borderId="0" xfId="0" applyFont="1"/>
    <xf numFmtId="0" fontId="4" fillId="6" borderId="1" xfId="0" applyFont="1" applyFill="1" applyBorder="1" applyAlignment="1">
      <alignment horizontal="left" vertical="center" wrapText="1" indent="2"/>
    </xf>
    <xf numFmtId="3" fontId="3" fillId="6" borderId="1" xfId="0" applyNumberFormat="1" applyFont="1" applyFill="1" applyBorder="1"/>
    <xf numFmtId="3" fontId="7" fillId="6" borderId="1" xfId="0" applyNumberFormat="1" applyFont="1" applyFill="1" applyBorder="1"/>
    <xf numFmtId="3" fontId="10" fillId="5" borderId="1" xfId="0" applyNumberFormat="1" applyFont="1" applyFill="1" applyBorder="1"/>
    <xf numFmtId="0" fontId="14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right"/>
    </xf>
    <xf numFmtId="3" fontId="11" fillId="0" borderId="0" xfId="0" applyNumberFormat="1" applyFont="1"/>
    <xf numFmtId="3" fontId="3" fillId="6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wrapText="1"/>
    </xf>
    <xf numFmtId="0" fontId="3" fillId="0" borderId="0" xfId="0" applyFont="1"/>
    <xf numFmtId="3" fontId="3" fillId="0" borderId="0" xfId="0" applyNumberFormat="1" applyFont="1"/>
    <xf numFmtId="0" fontId="4" fillId="6" borderId="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2"/>
    </xf>
    <xf numFmtId="0" fontId="4" fillId="2" borderId="1" xfId="0" applyFont="1" applyFill="1" applyBorder="1" applyAlignment="1">
      <alignment horizontal="left" vertical="center" wrapText="1" indent="1"/>
    </xf>
    <xf numFmtId="0" fontId="6" fillId="6" borderId="1" xfId="0" applyFont="1" applyFill="1" applyBorder="1" applyAlignment="1">
      <alignment horizontal="left" vertical="center" wrapText="1" indent="2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/>
    <xf numFmtId="3" fontId="15" fillId="0" borderId="0" xfId="0" applyNumberFormat="1" applyFont="1"/>
    <xf numFmtId="3" fontId="5" fillId="0" borderId="0" xfId="0" applyNumberFormat="1" applyFont="1"/>
    <xf numFmtId="0" fontId="1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3" fontId="17" fillId="0" borderId="0" xfId="0" applyNumberFormat="1" applyFont="1"/>
    <xf numFmtId="3" fontId="18" fillId="0" borderId="0" xfId="0" applyNumberFormat="1" applyFont="1"/>
    <xf numFmtId="0" fontId="14" fillId="5" borderId="1" xfId="0" applyFont="1" applyFill="1" applyBorder="1" applyAlignment="1">
      <alignment horizontal="left" vertical="center" wrapText="1"/>
    </xf>
    <xf numFmtId="3" fontId="14" fillId="5" borderId="1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7</xdr:col>
      <xdr:colOff>146876</xdr:colOff>
      <xdr:row>82</xdr:row>
      <xdr:rowOff>132807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3275" y="9639300"/>
          <a:ext cx="8342858" cy="43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5</xdr:col>
      <xdr:colOff>472162</xdr:colOff>
      <xdr:row>102</xdr:row>
      <xdr:rowOff>47256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43275" y="14173200"/>
          <a:ext cx="7304762" cy="29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6</xdr:col>
      <xdr:colOff>40331</xdr:colOff>
      <xdr:row>132</xdr:row>
      <xdr:rowOff>28025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43275" y="17573625"/>
          <a:ext cx="7552381" cy="44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135</xdr:row>
      <xdr:rowOff>95250</xdr:rowOff>
    </xdr:from>
    <xdr:to>
      <xdr:col>7</xdr:col>
      <xdr:colOff>554318</xdr:colOff>
      <xdr:row>162</xdr:row>
      <xdr:rowOff>48885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2526625"/>
          <a:ext cx="8787820" cy="4325611"/>
        </a:xfrm>
        <a:prstGeom prst="rect">
          <a:avLst/>
        </a:prstGeom>
      </xdr:spPr>
    </xdr:pic>
    <xdr:clientData/>
  </xdr:twoCellAnchor>
  <xdr:twoCellAnchor editAs="oneCell">
    <xdr:from>
      <xdr:col>0</xdr:col>
      <xdr:colOff>44450</xdr:colOff>
      <xdr:row>166</xdr:row>
      <xdr:rowOff>139700</xdr:rowOff>
    </xdr:from>
    <xdr:to>
      <xdr:col>3</xdr:col>
      <xdr:colOff>208805</xdr:colOff>
      <xdr:row>193</xdr:row>
      <xdr:rowOff>53451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450" y="27438350"/>
          <a:ext cx="5961905" cy="42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195</xdr:row>
      <xdr:rowOff>0</xdr:rowOff>
    </xdr:from>
    <xdr:to>
      <xdr:col>2</xdr:col>
      <xdr:colOff>636362</xdr:colOff>
      <xdr:row>210</xdr:row>
      <xdr:rowOff>74233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5217" y="32180696"/>
          <a:ext cx="5666667" cy="24761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216</xdr:row>
      <xdr:rowOff>22412</xdr:rowOff>
    </xdr:from>
    <xdr:to>
      <xdr:col>4</xdr:col>
      <xdr:colOff>141942</xdr:colOff>
      <xdr:row>234</xdr:row>
      <xdr:rowOff>59007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9765" y="34857765"/>
          <a:ext cx="6589059" cy="2860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6"/>
  <sheetViews>
    <sheetView topLeftCell="A19" zoomScale="85" zoomScaleNormal="85" workbookViewId="0">
      <selection activeCell="B1" sqref="B1"/>
    </sheetView>
  </sheetViews>
  <sheetFormatPr defaultColWidth="8.85546875" defaultRowHeight="12.75" outlineLevelRow="1" outlineLevelCol="1" x14ac:dyDescent="0.2"/>
  <cols>
    <col min="1" max="1" width="0.85546875" style="7" customWidth="1"/>
    <col min="2" max="2" width="72" style="7" customWidth="1"/>
    <col min="3" max="7" width="10.140625" style="37" bestFit="1" customWidth="1"/>
    <col min="8" max="8" width="9.7109375" style="7" bestFit="1" customWidth="1"/>
    <col min="9" max="9" width="13.42578125" style="7" hidden="1" customWidth="1" outlineLevel="1"/>
    <col min="10" max="10" width="8.85546875" style="7" collapsed="1"/>
    <col min="11" max="16384" width="8.85546875" style="7"/>
  </cols>
  <sheetData>
    <row r="1" spans="1:9" s="21" customFormat="1" ht="15.75" x14ac:dyDescent="0.25">
      <c r="A1" s="19"/>
      <c r="B1" s="31" t="s">
        <v>37</v>
      </c>
      <c r="C1" s="32">
        <v>2021</v>
      </c>
      <c r="D1" s="32">
        <v>2020</v>
      </c>
      <c r="E1" s="32">
        <v>2019</v>
      </c>
      <c r="F1" s="32">
        <v>2018</v>
      </c>
      <c r="G1" s="32">
        <v>2017</v>
      </c>
      <c r="H1" s="32">
        <v>2016</v>
      </c>
    </row>
    <row r="2" spans="1:9" s="12" customFormat="1" x14ac:dyDescent="0.2">
      <c r="A2" s="10"/>
      <c r="B2" s="11"/>
      <c r="C2" s="36"/>
      <c r="D2" s="36"/>
      <c r="E2" s="36"/>
      <c r="F2" s="36"/>
      <c r="G2" s="36"/>
      <c r="H2" s="8"/>
    </row>
    <row r="3" spans="1:9" s="21" customFormat="1" ht="31.5" x14ac:dyDescent="0.25">
      <c r="A3" s="19"/>
      <c r="B3" s="20" t="s">
        <v>26</v>
      </c>
      <c r="C3" s="23">
        <f t="shared" ref="C3:H3" si="0">C4</f>
        <v>140041</v>
      </c>
      <c r="D3" s="23">
        <f t="shared" si="0"/>
        <v>97110</v>
      </c>
      <c r="E3" s="23">
        <f t="shared" si="0"/>
        <v>113339</v>
      </c>
      <c r="F3" s="23">
        <f t="shared" si="0"/>
        <v>113269</v>
      </c>
      <c r="G3" s="23">
        <f t="shared" si="0"/>
        <v>98367</v>
      </c>
      <c r="H3" s="30">
        <f t="shared" si="0"/>
        <v>81964</v>
      </c>
      <c r="I3" s="34"/>
    </row>
    <row r="4" spans="1:9" ht="15" x14ac:dyDescent="0.2">
      <c r="A4" s="5">
        <v>1</v>
      </c>
      <c r="B4" s="13" t="s">
        <v>34</v>
      </c>
      <c r="C4" s="1">
        <f t="shared" ref="C4" si="1">SUM(C5:C10)</f>
        <v>140041</v>
      </c>
      <c r="D4" s="1">
        <f t="shared" ref="D4:H4" si="2">SUM(D5:D10)</f>
        <v>97110</v>
      </c>
      <c r="E4" s="1">
        <f t="shared" si="2"/>
        <v>113339</v>
      </c>
      <c r="F4" s="1">
        <f t="shared" si="2"/>
        <v>113269</v>
      </c>
      <c r="G4" s="1">
        <f t="shared" si="2"/>
        <v>98367</v>
      </c>
      <c r="H4" s="1">
        <f t="shared" si="2"/>
        <v>81964</v>
      </c>
      <c r="I4" s="34"/>
    </row>
    <row r="5" spans="1:9" s="12" customFormat="1" ht="15" x14ac:dyDescent="0.2">
      <c r="A5" s="43"/>
      <c r="B5" s="44" t="s">
        <v>36</v>
      </c>
      <c r="C5" s="45">
        <v>103415</v>
      </c>
      <c r="D5" s="45">
        <v>66180</v>
      </c>
      <c r="E5" s="45">
        <v>93009</v>
      </c>
      <c r="F5" s="45">
        <v>91014</v>
      </c>
      <c r="G5" s="45">
        <v>72915</v>
      </c>
      <c r="H5" s="45">
        <v>57775</v>
      </c>
      <c r="I5" s="34"/>
    </row>
    <row r="6" spans="1:9" s="12" customFormat="1" ht="15" x14ac:dyDescent="0.2">
      <c r="A6" s="43"/>
      <c r="B6" s="44" t="s">
        <v>22</v>
      </c>
      <c r="C6" s="45">
        <v>27926</v>
      </c>
      <c r="D6" s="45">
        <v>20000</v>
      </c>
      <c r="E6" s="45">
        <v>18194</v>
      </c>
      <c r="F6" s="45">
        <v>18692</v>
      </c>
      <c r="G6" s="45">
        <v>22449</v>
      </c>
      <c r="H6" s="45">
        <v>21778</v>
      </c>
      <c r="I6" s="34"/>
    </row>
    <row r="7" spans="1:9" s="12" customFormat="1" ht="15" x14ac:dyDescent="0.2">
      <c r="A7" s="43"/>
      <c r="B7" s="44" t="s">
        <v>0</v>
      </c>
      <c r="C7" s="45">
        <v>40</v>
      </c>
      <c r="D7" s="45">
        <v>24</v>
      </c>
      <c r="E7" s="45">
        <v>21</v>
      </c>
      <c r="F7" s="45">
        <v>17</v>
      </c>
      <c r="G7" s="45">
        <v>40</v>
      </c>
      <c r="H7" s="45">
        <v>60</v>
      </c>
      <c r="I7" s="34"/>
    </row>
    <row r="8" spans="1:9" s="12" customFormat="1" ht="15" x14ac:dyDescent="0.2">
      <c r="A8" s="43"/>
      <c r="B8" s="44" t="s">
        <v>1</v>
      </c>
      <c r="C8" s="45">
        <v>121</v>
      </c>
      <c r="D8" s="45">
        <v>60</v>
      </c>
      <c r="E8" s="45">
        <v>0</v>
      </c>
      <c r="F8" s="45">
        <v>0</v>
      </c>
      <c r="G8" s="45">
        <v>1</v>
      </c>
      <c r="H8" s="45">
        <v>1</v>
      </c>
      <c r="I8" s="34"/>
    </row>
    <row r="9" spans="1:9" s="12" customFormat="1" ht="15" x14ac:dyDescent="0.2">
      <c r="A9" s="43"/>
      <c r="B9" s="44" t="s">
        <v>2</v>
      </c>
      <c r="C9" s="45">
        <v>7750</v>
      </c>
      <c r="D9" s="45">
        <v>9994</v>
      </c>
      <c r="E9" s="45">
        <f>1246-SUM(E7:E8)</f>
        <v>1225</v>
      </c>
      <c r="F9" s="45">
        <f>2150-SUM(F7:F8)</f>
        <v>2133</v>
      </c>
      <c r="G9" s="45">
        <f>1243-SUM(G7:G8)</f>
        <v>1202</v>
      </c>
      <c r="H9" s="45">
        <f>2163-SUM(H7:H8)</f>
        <v>2102</v>
      </c>
      <c r="I9" s="34"/>
    </row>
    <row r="10" spans="1:9" s="12" customFormat="1" ht="15" x14ac:dyDescent="0.2">
      <c r="A10" s="43"/>
      <c r="B10" s="44" t="s">
        <v>21</v>
      </c>
      <c r="C10" s="45">
        <f t="shared" ref="C10" si="3">SUM(C11:C14)</f>
        <v>789</v>
      </c>
      <c r="D10" s="45">
        <f t="shared" ref="D10:H10" si="4">SUM(D11:D14)</f>
        <v>852</v>
      </c>
      <c r="E10" s="45">
        <f t="shared" si="4"/>
        <v>890</v>
      </c>
      <c r="F10" s="45">
        <f t="shared" si="4"/>
        <v>1413</v>
      </c>
      <c r="G10" s="45">
        <f t="shared" si="4"/>
        <v>1760</v>
      </c>
      <c r="H10" s="45">
        <f t="shared" si="4"/>
        <v>248</v>
      </c>
      <c r="I10" s="34"/>
    </row>
    <row r="11" spans="1:9" s="26" customFormat="1" ht="15" x14ac:dyDescent="0.2">
      <c r="A11" s="25"/>
      <c r="B11" s="42" t="s">
        <v>44</v>
      </c>
      <c r="C11" s="29">
        <v>51</v>
      </c>
      <c r="D11" s="29">
        <v>63</v>
      </c>
      <c r="E11" s="29">
        <v>48</v>
      </c>
      <c r="F11" s="29">
        <v>39</v>
      </c>
      <c r="G11" s="29">
        <v>50</v>
      </c>
      <c r="H11" s="29">
        <v>59</v>
      </c>
      <c r="I11" s="34"/>
    </row>
    <row r="12" spans="1:9" s="26" customFormat="1" ht="15" x14ac:dyDescent="0.2">
      <c r="A12" s="25"/>
      <c r="B12" s="42" t="s">
        <v>42</v>
      </c>
      <c r="C12" s="29">
        <v>9</v>
      </c>
      <c r="D12" s="29">
        <v>0</v>
      </c>
      <c r="E12" s="29">
        <v>0</v>
      </c>
      <c r="F12" s="29">
        <v>0</v>
      </c>
      <c r="G12" s="29">
        <v>645</v>
      </c>
      <c r="H12" s="29">
        <v>0</v>
      </c>
      <c r="I12" s="34"/>
    </row>
    <row r="13" spans="1:9" s="26" customFormat="1" ht="15" x14ac:dyDescent="0.2">
      <c r="A13" s="25"/>
      <c r="B13" s="42" t="s">
        <v>45</v>
      </c>
      <c r="C13" s="29">
        <v>660</v>
      </c>
      <c r="D13" s="29">
        <v>663</v>
      </c>
      <c r="E13" s="29">
        <v>801</v>
      </c>
      <c r="F13" s="29">
        <v>1287</v>
      </c>
      <c r="G13" s="29">
        <v>1025</v>
      </c>
      <c r="H13" s="29">
        <v>156</v>
      </c>
      <c r="I13" s="34"/>
    </row>
    <row r="14" spans="1:9" s="26" customFormat="1" ht="15" x14ac:dyDescent="0.2">
      <c r="A14" s="25"/>
      <c r="B14" s="42" t="s">
        <v>46</v>
      </c>
      <c r="C14" s="29">
        <v>69</v>
      </c>
      <c r="D14" s="29">
        <v>126</v>
      </c>
      <c r="E14" s="29">
        <v>41</v>
      </c>
      <c r="F14" s="29">
        <v>87</v>
      </c>
      <c r="G14" s="29">
        <v>40</v>
      </c>
      <c r="H14" s="29">
        <v>33</v>
      </c>
      <c r="I14" s="34"/>
    </row>
    <row r="15" spans="1:9" ht="15" x14ac:dyDescent="0.2">
      <c r="A15" s="5"/>
      <c r="B15" s="6"/>
      <c r="C15" s="2"/>
      <c r="D15" s="2"/>
      <c r="E15" s="2"/>
      <c r="F15" s="2"/>
      <c r="G15" s="2"/>
      <c r="H15" s="2"/>
      <c r="I15" s="34"/>
    </row>
    <row r="16" spans="1:9" s="21" customFormat="1" ht="15.75" x14ac:dyDescent="0.25">
      <c r="A16" s="22">
        <v>8</v>
      </c>
      <c r="B16" s="20" t="s">
        <v>27</v>
      </c>
      <c r="C16" s="23">
        <f t="shared" ref="C16" si="5">(C17+C27+C31+C39+C42+C43)</f>
        <v>-130671</v>
      </c>
      <c r="D16" s="23">
        <f t="shared" ref="D16:H16" si="6">(D17+D27+D31+D39+D42+D43)</f>
        <v>-95289</v>
      </c>
      <c r="E16" s="23">
        <f t="shared" si="6"/>
        <v>-110577</v>
      </c>
      <c r="F16" s="23">
        <f t="shared" si="6"/>
        <v>-108734</v>
      </c>
      <c r="G16" s="23">
        <f t="shared" si="6"/>
        <v>-92611</v>
      </c>
      <c r="H16" s="23">
        <f t="shared" si="6"/>
        <v>-77037</v>
      </c>
      <c r="I16" s="34"/>
    </row>
    <row r="17" spans="1:9" ht="15" x14ac:dyDescent="0.2">
      <c r="A17" s="14">
        <v>2</v>
      </c>
      <c r="B17" s="15" t="s">
        <v>28</v>
      </c>
      <c r="C17" s="3">
        <f t="shared" ref="C17" si="7">C18+C24</f>
        <v>-120087</v>
      </c>
      <c r="D17" s="3">
        <f t="shared" ref="D17:H17" si="8">D18+D24</f>
        <v>-87407</v>
      </c>
      <c r="E17" s="3">
        <f t="shared" si="8"/>
        <v>-103743</v>
      </c>
      <c r="F17" s="3">
        <f t="shared" si="8"/>
        <v>-101598</v>
      </c>
      <c r="G17" s="3">
        <f t="shared" si="8"/>
        <v>-85327</v>
      </c>
      <c r="H17" s="3">
        <f t="shared" si="8"/>
        <v>-71726</v>
      </c>
      <c r="I17" s="34"/>
    </row>
    <row r="18" spans="1:9" s="12" customFormat="1" ht="15.75" customHeight="1" x14ac:dyDescent="0.2">
      <c r="A18" s="43" t="s">
        <v>23</v>
      </c>
      <c r="B18" s="44" t="s">
        <v>3</v>
      </c>
      <c r="C18" s="45">
        <v>-116287</v>
      </c>
      <c r="D18" s="45">
        <v>-81449</v>
      </c>
      <c r="E18" s="45">
        <v>-102108</v>
      </c>
      <c r="F18" s="45">
        <v>-100534</v>
      </c>
      <c r="G18" s="45">
        <v>-84823</v>
      </c>
      <c r="H18" s="45">
        <v>-71163</v>
      </c>
      <c r="I18" s="12" t="s">
        <v>38</v>
      </c>
    </row>
    <row r="19" spans="1:9" s="26" customFormat="1" ht="11.25" x14ac:dyDescent="0.2">
      <c r="A19" s="25"/>
      <c r="B19" s="40" t="s">
        <v>4</v>
      </c>
      <c r="C19" s="9">
        <v>-5341</v>
      </c>
      <c r="D19" s="9">
        <v>-4557</v>
      </c>
      <c r="E19" s="9">
        <v>-3497</v>
      </c>
      <c r="F19" s="9">
        <v>-2673</v>
      </c>
      <c r="G19" s="9">
        <v>-2421</v>
      </c>
      <c r="H19" s="9">
        <v>-2110</v>
      </c>
    </row>
    <row r="20" spans="1:9" s="26" customFormat="1" ht="11.25" x14ac:dyDescent="0.2">
      <c r="A20" s="25"/>
      <c r="B20" s="40" t="s">
        <v>5</v>
      </c>
      <c r="C20" s="9">
        <v>-77319</v>
      </c>
      <c r="D20" s="9">
        <v>-50480</v>
      </c>
      <c r="E20" s="9">
        <v>-75468</v>
      </c>
      <c r="F20" s="9">
        <v>-75789</v>
      </c>
      <c r="G20" s="9">
        <v>-57277</v>
      </c>
      <c r="H20" s="9">
        <v>-43512</v>
      </c>
    </row>
    <row r="21" spans="1:9" s="26" customFormat="1" ht="11.25" x14ac:dyDescent="0.2">
      <c r="A21" s="25"/>
      <c r="B21" s="40" t="s">
        <v>6</v>
      </c>
      <c r="C21" s="9">
        <v>-6384</v>
      </c>
      <c r="D21" s="9">
        <v>-5285</v>
      </c>
      <c r="E21" s="9">
        <v>-4519</v>
      </c>
      <c r="F21" s="9">
        <v>-4593</v>
      </c>
      <c r="G21" s="9">
        <v>-4218</v>
      </c>
      <c r="H21" s="9">
        <v>-4073</v>
      </c>
    </row>
    <row r="22" spans="1:9" s="26" customFormat="1" ht="11.25" x14ac:dyDescent="0.2">
      <c r="A22" s="25"/>
      <c r="B22" s="40" t="s">
        <v>7</v>
      </c>
      <c r="C22" s="9">
        <f t="shared" ref="C22" si="9">C18-SUM(C19:C21,C23)</f>
        <v>-2756</v>
      </c>
      <c r="D22" s="9">
        <f t="shared" ref="D22:E22" si="10">D18-SUM(D19:D21,D23)</f>
        <v>-4248</v>
      </c>
      <c r="E22" s="9">
        <f t="shared" si="10"/>
        <v>-2589</v>
      </c>
      <c r="F22" s="9">
        <f>F18-SUM(F19:F21,F23)</f>
        <v>-995</v>
      </c>
      <c r="G22" s="9">
        <f>G18-SUM(G19:G21,G23)</f>
        <v>-407</v>
      </c>
      <c r="H22" s="9">
        <f>H18-SUM(H19:H21,H23)</f>
        <v>-1221</v>
      </c>
    </row>
    <row r="23" spans="1:9" s="26" customFormat="1" ht="11.25" x14ac:dyDescent="0.2">
      <c r="A23" s="25"/>
      <c r="B23" s="40" t="s">
        <v>8</v>
      </c>
      <c r="C23" s="9">
        <v>-24487</v>
      </c>
      <c r="D23" s="9">
        <v>-16879</v>
      </c>
      <c r="E23" s="9">
        <v>-16035</v>
      </c>
      <c r="F23" s="9">
        <v>-16484</v>
      </c>
      <c r="G23" s="9">
        <v>-20500</v>
      </c>
      <c r="H23" s="9">
        <v>-20247</v>
      </c>
    </row>
    <row r="24" spans="1:9" ht="16.5" customHeight="1" x14ac:dyDescent="0.2">
      <c r="A24" s="5" t="s">
        <v>24</v>
      </c>
      <c r="B24" s="41" t="s">
        <v>9</v>
      </c>
      <c r="C24" s="2">
        <v>-3800</v>
      </c>
      <c r="D24" s="2">
        <v>-5958</v>
      </c>
      <c r="E24" s="2">
        <v>-1635</v>
      </c>
      <c r="F24" s="2">
        <v>-1064</v>
      </c>
      <c r="G24" s="2">
        <v>-504</v>
      </c>
      <c r="H24" s="2">
        <v>-563</v>
      </c>
    </row>
    <row r="25" spans="1:9" s="26" customFormat="1" ht="11.25" x14ac:dyDescent="0.2">
      <c r="A25" s="25"/>
      <c r="B25" s="40" t="s">
        <v>10</v>
      </c>
      <c r="C25" s="9">
        <v>-68</v>
      </c>
      <c r="D25" s="9">
        <v>-45</v>
      </c>
      <c r="E25" s="9">
        <v>-55</v>
      </c>
      <c r="F25" s="9">
        <v>-47</v>
      </c>
      <c r="G25" s="9">
        <v>-49</v>
      </c>
      <c r="H25" s="9">
        <v>-39</v>
      </c>
    </row>
    <row r="26" spans="1:9" s="26" customFormat="1" ht="11.25" x14ac:dyDescent="0.2">
      <c r="A26" s="25"/>
      <c r="B26" s="40" t="s">
        <v>11</v>
      </c>
      <c r="C26" s="9">
        <f t="shared" ref="C26" si="11">C24-C25</f>
        <v>-3732</v>
      </c>
      <c r="D26" s="9">
        <f t="shared" ref="D26:H26" si="12">D24-D25</f>
        <v>-5913</v>
      </c>
      <c r="E26" s="9">
        <f t="shared" si="12"/>
        <v>-1580</v>
      </c>
      <c r="F26" s="9">
        <f t="shared" si="12"/>
        <v>-1017</v>
      </c>
      <c r="G26" s="9">
        <f t="shared" si="12"/>
        <v>-455</v>
      </c>
      <c r="H26" s="9">
        <f t="shared" si="12"/>
        <v>-524</v>
      </c>
    </row>
    <row r="27" spans="1:9" x14ac:dyDescent="0.2">
      <c r="A27" s="14">
        <v>3</v>
      </c>
      <c r="B27" s="15" t="s">
        <v>29</v>
      </c>
      <c r="C27" s="3">
        <v>-4840</v>
      </c>
      <c r="D27" s="3">
        <v>-4102</v>
      </c>
      <c r="E27" s="3">
        <v>-2942</v>
      </c>
      <c r="F27" s="3">
        <v>-2628</v>
      </c>
      <c r="G27" s="3">
        <v>-2391</v>
      </c>
      <c r="H27" s="3">
        <v>-2206</v>
      </c>
    </row>
    <row r="28" spans="1:9" hidden="1" x14ac:dyDescent="0.2">
      <c r="A28" s="16"/>
      <c r="B28" s="17" t="s">
        <v>12</v>
      </c>
      <c r="C28" s="4"/>
      <c r="D28" s="4"/>
      <c r="E28" s="4"/>
      <c r="F28" s="4"/>
      <c r="G28" s="4"/>
      <c r="H28" s="4"/>
    </row>
    <row r="29" spans="1:9" hidden="1" x14ac:dyDescent="0.2">
      <c r="A29" s="16"/>
      <c r="B29" s="17" t="s">
        <v>13</v>
      </c>
      <c r="C29" s="4"/>
      <c r="D29" s="4"/>
      <c r="E29" s="4"/>
      <c r="F29" s="4"/>
      <c r="G29" s="4"/>
      <c r="H29" s="4"/>
    </row>
    <row r="30" spans="1:9" hidden="1" x14ac:dyDescent="0.2">
      <c r="A30" s="16"/>
      <c r="B30" s="17" t="s">
        <v>14</v>
      </c>
      <c r="C30" s="4"/>
      <c r="D30" s="4"/>
      <c r="E30" s="4"/>
      <c r="F30" s="4"/>
      <c r="G30" s="4"/>
      <c r="H30" s="4"/>
    </row>
    <row r="31" spans="1:9" x14ac:dyDescent="0.2">
      <c r="A31" s="14">
        <v>4</v>
      </c>
      <c r="B31" s="15" t="s">
        <v>30</v>
      </c>
      <c r="C31" s="3">
        <f t="shared" ref="C31" si="13">C33+C32</f>
        <v>-2466</v>
      </c>
      <c r="D31" s="3">
        <f t="shared" ref="D31:H31" si="14">D33+D32</f>
        <v>-2317</v>
      </c>
      <c r="E31" s="3">
        <f t="shared" si="14"/>
        <v>-2398</v>
      </c>
      <c r="F31" s="3">
        <f t="shared" si="14"/>
        <v>-2801</v>
      </c>
      <c r="G31" s="3">
        <f t="shared" si="14"/>
        <v>-3084</v>
      </c>
      <c r="H31" s="3">
        <f t="shared" si="14"/>
        <v>-1805</v>
      </c>
    </row>
    <row r="32" spans="1:9" x14ac:dyDescent="0.2">
      <c r="A32" s="14"/>
      <c r="B32" s="39" t="s">
        <v>18</v>
      </c>
      <c r="C32" s="28">
        <v>-1498</v>
      </c>
      <c r="D32" s="28">
        <v>-428</v>
      </c>
      <c r="E32" s="28">
        <v>-1497</v>
      </c>
      <c r="F32" s="28">
        <v>-1284</v>
      </c>
      <c r="G32" s="28">
        <v>-1384</v>
      </c>
      <c r="H32" s="28">
        <v>-912</v>
      </c>
    </row>
    <row r="33" spans="1:9" ht="15.75" customHeight="1" x14ac:dyDescent="0.2">
      <c r="A33" s="16" t="s">
        <v>25</v>
      </c>
      <c r="B33" s="39" t="s">
        <v>15</v>
      </c>
      <c r="C33" s="35">
        <v>-968</v>
      </c>
      <c r="D33" s="35">
        <v>-1889</v>
      </c>
      <c r="E33" s="35">
        <v>-901</v>
      </c>
      <c r="F33" s="35">
        <v>-1517</v>
      </c>
      <c r="G33" s="35">
        <v>-1700</v>
      </c>
      <c r="H33" s="28">
        <v>-893</v>
      </c>
    </row>
    <row r="34" spans="1:9" s="26" customFormat="1" ht="11.25" x14ac:dyDescent="0.2">
      <c r="A34" s="25"/>
      <c r="B34" s="42" t="s">
        <v>47</v>
      </c>
      <c r="C34" s="29">
        <v>-494</v>
      </c>
      <c r="D34" s="29">
        <v>-438</v>
      </c>
      <c r="E34" s="29">
        <v>-289</v>
      </c>
      <c r="F34" s="29">
        <v>-207</v>
      </c>
      <c r="G34" s="29">
        <v>-324</v>
      </c>
      <c r="H34" s="29">
        <v>-216</v>
      </c>
    </row>
    <row r="35" spans="1:9" s="26" customFormat="1" ht="11.25" x14ac:dyDescent="0.2">
      <c r="A35" s="25"/>
      <c r="B35" s="42" t="s">
        <v>43</v>
      </c>
      <c r="C35" s="29">
        <v>0</v>
      </c>
      <c r="D35" s="29">
        <v>-506</v>
      </c>
      <c r="E35" s="29">
        <v>0</v>
      </c>
      <c r="F35" s="29">
        <v>-353</v>
      </c>
      <c r="G35" s="29">
        <v>0</v>
      </c>
      <c r="H35" s="29">
        <v>-542</v>
      </c>
    </row>
    <row r="36" spans="1:9" s="26" customFormat="1" ht="11.25" x14ac:dyDescent="0.2">
      <c r="A36" s="25"/>
      <c r="B36" s="42" t="s">
        <v>39</v>
      </c>
      <c r="C36" s="29">
        <v>-366</v>
      </c>
      <c r="D36" s="29">
        <v>-841</v>
      </c>
      <c r="E36" s="29">
        <v>-547</v>
      </c>
      <c r="F36" s="29">
        <v>-850</v>
      </c>
      <c r="G36" s="29">
        <v>-1330</v>
      </c>
      <c r="H36" s="29">
        <v>-98</v>
      </c>
    </row>
    <row r="37" spans="1:9" s="26" customFormat="1" ht="11.25" x14ac:dyDescent="0.2">
      <c r="A37" s="25"/>
      <c r="B37" s="42" t="s">
        <v>16</v>
      </c>
      <c r="C37" s="29">
        <f t="shared" ref="C37" si="15">C33-C34-C35-C36</f>
        <v>-108</v>
      </c>
      <c r="D37" s="29">
        <f t="shared" ref="D37:H37" si="16">D33-D34-D35-D36</f>
        <v>-104</v>
      </c>
      <c r="E37" s="29">
        <f t="shared" si="16"/>
        <v>-65</v>
      </c>
      <c r="F37" s="29">
        <f t="shared" si="16"/>
        <v>-107</v>
      </c>
      <c r="G37" s="29">
        <f t="shared" si="16"/>
        <v>-46</v>
      </c>
      <c r="H37" s="29">
        <f t="shared" si="16"/>
        <v>-37</v>
      </c>
    </row>
    <row r="38" spans="1:9" hidden="1" x14ac:dyDescent="0.2">
      <c r="A38" s="5"/>
      <c r="B38" s="27" t="s">
        <v>17</v>
      </c>
      <c r="C38" s="28"/>
      <c r="D38" s="28"/>
      <c r="E38" s="28"/>
      <c r="F38" s="28"/>
      <c r="G38" s="28"/>
      <c r="H38" s="28"/>
    </row>
    <row r="39" spans="1:9" x14ac:dyDescent="0.2">
      <c r="A39" s="14">
        <v>5</v>
      </c>
      <c r="B39" s="15" t="s">
        <v>31</v>
      </c>
      <c r="C39" s="3">
        <f t="shared" ref="C39" si="17">SUM(C40:C41)</f>
        <v>-2397</v>
      </c>
      <c r="D39" s="3">
        <f t="shared" ref="D39:H39" si="18">SUM(D40:D41)</f>
        <v>-593</v>
      </c>
      <c r="E39" s="3">
        <f t="shared" si="18"/>
        <v>-1024</v>
      </c>
      <c r="F39" s="3">
        <f t="shared" si="18"/>
        <v>-1198</v>
      </c>
      <c r="G39" s="3">
        <f t="shared" si="18"/>
        <v>-1355</v>
      </c>
      <c r="H39" s="3">
        <f t="shared" si="18"/>
        <v>-884</v>
      </c>
    </row>
    <row r="40" spans="1:9" x14ac:dyDescent="0.2">
      <c r="A40" s="16"/>
      <c r="B40" s="39" t="s">
        <v>19</v>
      </c>
      <c r="C40" s="28">
        <v>-2296</v>
      </c>
      <c r="D40" s="28">
        <v>-539</v>
      </c>
      <c r="E40" s="28">
        <v>-1000</v>
      </c>
      <c r="F40" s="28">
        <v>-1181</v>
      </c>
      <c r="G40" s="28">
        <v>-1329</v>
      </c>
      <c r="H40" s="28">
        <v>-751</v>
      </c>
    </row>
    <row r="41" spans="1:9" x14ac:dyDescent="0.2">
      <c r="A41" s="16"/>
      <c r="B41" s="39" t="s">
        <v>20</v>
      </c>
      <c r="C41" s="28">
        <v>-101</v>
      </c>
      <c r="D41" s="28">
        <v>-54</v>
      </c>
      <c r="E41" s="28">
        <v>-24</v>
      </c>
      <c r="F41" s="28">
        <v>-17</v>
      </c>
      <c r="G41" s="28">
        <v>-26</v>
      </c>
      <c r="H41" s="28">
        <v>-133</v>
      </c>
    </row>
    <row r="42" spans="1:9" x14ac:dyDescent="0.2">
      <c r="A42" s="14">
        <v>6</v>
      </c>
      <c r="B42" s="15" t="s">
        <v>33</v>
      </c>
      <c r="C42" s="3">
        <f>-ROUND(SUM(C50:C53)/1000000,0)</f>
        <v>-784</v>
      </c>
      <c r="D42" s="3">
        <f>-ROUND(SUM(D50:D53)/1000000,0)</f>
        <v>-656</v>
      </c>
      <c r="E42" s="3">
        <f>-ROUND(SUM(E50:E53)/1000000,0)</f>
        <v>-412</v>
      </c>
      <c r="F42" s="3">
        <f>-ROUND(SUM(F50:F53)/1000000,0)</f>
        <v>-438</v>
      </c>
      <c r="G42" s="3">
        <f>-ROUND(SUM(G50:G53)/1000000,0)</f>
        <v>-416</v>
      </c>
      <c r="H42" s="3">
        <f t="shared" ref="H42" si="19">-ROUND(SUM(H50:H53)/1000000,0)</f>
        <v>-405</v>
      </c>
      <c r="I42" s="7" t="s">
        <v>40</v>
      </c>
    </row>
    <row r="43" spans="1:9" x14ac:dyDescent="0.2">
      <c r="A43" s="14">
        <v>7</v>
      </c>
      <c r="B43" s="15" t="s">
        <v>32</v>
      </c>
      <c r="C43" s="3">
        <f>-ROUND(C48/1000000,0)</f>
        <v>-97</v>
      </c>
      <c r="D43" s="3">
        <f>-ROUND(D48/1000000,0)</f>
        <v>-214</v>
      </c>
      <c r="E43" s="3">
        <f>-ROUND(E48/1000000,0)</f>
        <v>-58</v>
      </c>
      <c r="F43" s="3">
        <f>-ROUND(F48/1000000,0)</f>
        <v>-71</v>
      </c>
      <c r="G43" s="3">
        <f>-ROUND(G48/1000000,0)</f>
        <v>-38</v>
      </c>
      <c r="H43" s="3">
        <f t="shared" ref="H43" si="20">-ROUND(H48/1000000,0)</f>
        <v>-11</v>
      </c>
      <c r="I43" s="7" t="s">
        <v>41</v>
      </c>
    </row>
    <row r="45" spans="1:9" s="24" customFormat="1" ht="15.75" x14ac:dyDescent="0.25">
      <c r="A45" s="22">
        <v>9</v>
      </c>
      <c r="B45" s="20" t="s">
        <v>35</v>
      </c>
      <c r="C45" s="23">
        <f t="shared" ref="C45" si="21">C4+C16</f>
        <v>9370</v>
      </c>
      <c r="D45" s="23">
        <f t="shared" ref="D45:H45" si="22">D4+D16</f>
        <v>1821</v>
      </c>
      <c r="E45" s="23">
        <f t="shared" si="22"/>
        <v>2762</v>
      </c>
      <c r="F45" s="23">
        <f t="shared" si="22"/>
        <v>4535</v>
      </c>
      <c r="G45" s="23">
        <f t="shared" si="22"/>
        <v>5756</v>
      </c>
      <c r="H45" s="23">
        <f t="shared" si="22"/>
        <v>4927</v>
      </c>
    </row>
    <row r="46" spans="1:9" x14ac:dyDescent="0.2">
      <c r="C46" s="50"/>
      <c r="D46" s="50"/>
      <c r="E46" s="50"/>
      <c r="F46" s="38"/>
    </row>
    <row r="47" spans="1:9" x14ac:dyDescent="0.2">
      <c r="C47" s="51"/>
      <c r="D47" s="51"/>
      <c r="E47" s="51"/>
      <c r="F47" s="38"/>
      <c r="G47" s="38"/>
      <c r="H47" s="18"/>
    </row>
    <row r="48" spans="1:9" hidden="1" outlineLevel="1" x14ac:dyDescent="0.2">
      <c r="B48" s="7" t="s">
        <v>53</v>
      </c>
      <c r="C48" s="52">
        <v>97128989.471915752</v>
      </c>
      <c r="D48" s="52">
        <v>213725157.02216804</v>
      </c>
      <c r="E48" s="52">
        <v>57593302.811420754</v>
      </c>
      <c r="F48" s="47">
        <v>71373067.806747645</v>
      </c>
      <c r="G48" s="47">
        <v>37550904.509079799</v>
      </c>
      <c r="H48" s="47">
        <v>10934713.8893704</v>
      </c>
    </row>
    <row r="49" spans="2:9" hidden="1" outlineLevel="1" x14ac:dyDescent="0.2">
      <c r="B49" s="33"/>
      <c r="H49" s="37"/>
    </row>
    <row r="50" spans="2:9" hidden="1" outlineLevel="1" x14ac:dyDescent="0.2">
      <c r="B50" s="7" t="s">
        <v>48</v>
      </c>
      <c r="C50" s="52">
        <v>36912850.879839003</v>
      </c>
      <c r="D50" s="52">
        <v>34833822.867320001</v>
      </c>
      <c r="E50" s="52">
        <v>39457170.853495002</v>
      </c>
      <c r="F50" s="47">
        <v>39724884.702133775</v>
      </c>
      <c r="G50" s="47">
        <v>35801916.226438299</v>
      </c>
      <c r="H50" s="47">
        <v>31256671.084197499</v>
      </c>
      <c r="I50" s="52"/>
    </row>
    <row r="51" spans="2:9" hidden="1" outlineLevel="1" x14ac:dyDescent="0.2">
      <c r="B51" s="7" t="s">
        <v>49</v>
      </c>
      <c r="C51" s="52">
        <v>723903767.75544047</v>
      </c>
      <c r="D51" s="52">
        <v>579842725.72129405</v>
      </c>
      <c r="E51" s="52">
        <v>333868676.04394996</v>
      </c>
      <c r="F51" s="47">
        <v>326717985.39247203</v>
      </c>
      <c r="G51" s="47">
        <v>308376905.44327402</v>
      </c>
      <c r="H51" s="47">
        <v>303630764.76860201</v>
      </c>
      <c r="I51" s="52"/>
    </row>
    <row r="52" spans="2:9" hidden="1" outlineLevel="1" x14ac:dyDescent="0.2">
      <c r="B52" s="7" t="s">
        <v>50</v>
      </c>
      <c r="C52" s="52">
        <v>4646333.1899979999</v>
      </c>
      <c r="D52" s="52">
        <v>3656799.3724270002</v>
      </c>
      <c r="E52" s="52">
        <v>3353546.7131027449</v>
      </c>
      <c r="F52" s="47">
        <v>3173622.6243974911</v>
      </c>
      <c r="G52" s="47">
        <v>2954632.8750993302</v>
      </c>
      <c r="H52" s="47">
        <v>2787843.7663922999</v>
      </c>
      <c r="I52" s="52"/>
    </row>
    <row r="53" spans="2:9" hidden="1" outlineLevel="1" x14ac:dyDescent="0.2">
      <c r="B53" s="7" t="s">
        <v>51</v>
      </c>
      <c r="C53" s="52">
        <v>18872183.938030995</v>
      </c>
      <c r="D53" s="52">
        <v>37243363.460340001</v>
      </c>
      <c r="E53" s="52">
        <v>35232227.816280395</v>
      </c>
      <c r="F53" s="47">
        <v>67987788.776296005</v>
      </c>
      <c r="G53" s="47">
        <v>68477278.037165999</v>
      </c>
      <c r="H53" s="47">
        <v>66828647.970077999</v>
      </c>
      <c r="I53" s="52"/>
    </row>
    <row r="54" spans="2:9" collapsed="1" x14ac:dyDescent="0.2">
      <c r="C54" s="46"/>
      <c r="D54" s="46"/>
      <c r="E54" s="46"/>
      <c r="F54" s="46"/>
      <c r="G54" s="46"/>
      <c r="H54" s="46"/>
    </row>
    <row r="55" spans="2:9" x14ac:dyDescent="0.2">
      <c r="B55" s="49" t="s">
        <v>52</v>
      </c>
      <c r="C55" s="38"/>
      <c r="D55" s="38"/>
      <c r="E55" s="38"/>
      <c r="F55" s="38"/>
      <c r="G55" s="38"/>
    </row>
    <row r="56" spans="2:9" x14ac:dyDescent="0.2">
      <c r="B56" s="48">
        <v>2015</v>
      </c>
      <c r="C56" s="38"/>
      <c r="D56" s="38"/>
      <c r="E56" s="38"/>
      <c r="F56" s="38"/>
      <c r="G56" s="38"/>
    </row>
    <row r="84" spans="2:2" x14ac:dyDescent="0.2">
      <c r="B84" s="48">
        <v>2016</v>
      </c>
    </row>
    <row r="105" spans="2:2" x14ac:dyDescent="0.2">
      <c r="B105" s="48">
        <v>2017</v>
      </c>
    </row>
    <row r="135" spans="2:2" x14ac:dyDescent="0.2">
      <c r="B135" s="48">
        <v>2018</v>
      </c>
    </row>
    <row r="166" spans="2:2" x14ac:dyDescent="0.2">
      <c r="B166" s="48">
        <v>2019</v>
      </c>
    </row>
    <row r="195" spans="2:2" x14ac:dyDescent="0.2">
      <c r="B195" s="48">
        <v>2020</v>
      </c>
    </row>
    <row r="216" spans="2:2" x14ac:dyDescent="0.2">
      <c r="B216" s="48">
        <v>2021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6"/>
  <sheetViews>
    <sheetView tabSelected="1" zoomScale="80" zoomScaleNormal="80" workbookViewId="0">
      <selection activeCell="B3" sqref="B3"/>
    </sheetView>
  </sheetViews>
  <sheetFormatPr defaultColWidth="8.85546875" defaultRowHeight="12.75" outlineLevelCol="1" x14ac:dyDescent="0.2"/>
  <cols>
    <col min="1" max="1" width="0.85546875" style="7" customWidth="1"/>
    <col min="2" max="2" width="72" style="7" customWidth="1"/>
    <col min="3" max="7" width="10.140625" style="37" bestFit="1" customWidth="1"/>
    <col min="8" max="8" width="9.7109375" style="7" bestFit="1" customWidth="1"/>
    <col min="9" max="9" width="13.42578125" style="7" hidden="1" customWidth="1" outlineLevel="1"/>
    <col min="10" max="10" width="8.85546875" style="7" collapsed="1"/>
    <col min="11" max="16384" width="8.85546875" style="7"/>
  </cols>
  <sheetData>
    <row r="1" spans="1:9" s="21" customFormat="1" ht="15.75" x14ac:dyDescent="0.25">
      <c r="A1" s="19"/>
      <c r="B1" s="31" t="s">
        <v>54</v>
      </c>
      <c r="C1" s="32">
        <v>2021</v>
      </c>
      <c r="D1" s="32">
        <v>2020</v>
      </c>
      <c r="E1" s="32">
        <v>2019</v>
      </c>
      <c r="F1" s="32">
        <v>2018</v>
      </c>
      <c r="G1" s="32">
        <v>2017</v>
      </c>
      <c r="H1" s="32">
        <v>2016</v>
      </c>
    </row>
    <row r="2" spans="1:9" s="12" customFormat="1" x14ac:dyDescent="0.2">
      <c r="A2" s="10"/>
      <c r="B2" s="11"/>
      <c r="C2" s="36"/>
      <c r="D2" s="36"/>
      <c r="E2" s="36"/>
      <c r="F2" s="36"/>
      <c r="G2" s="36"/>
      <c r="H2" s="8"/>
    </row>
    <row r="3" spans="1:9" s="21" customFormat="1" ht="15.75" x14ac:dyDescent="0.25">
      <c r="A3" s="19"/>
      <c r="B3" s="20" t="s">
        <v>55</v>
      </c>
      <c r="C3" s="23">
        <v>140041</v>
      </c>
      <c r="D3" s="23">
        <v>97110</v>
      </c>
      <c r="E3" s="23">
        <v>113339</v>
      </c>
      <c r="F3" s="23">
        <v>113269</v>
      </c>
      <c r="G3" s="23">
        <v>98367</v>
      </c>
      <c r="H3" s="30">
        <v>81964</v>
      </c>
      <c r="I3" s="34"/>
    </row>
    <row r="4" spans="1:9" ht="15" x14ac:dyDescent="0.2">
      <c r="A4" s="5">
        <v>1</v>
      </c>
      <c r="B4" s="13" t="s">
        <v>56</v>
      </c>
      <c r="C4" s="1">
        <v>140041</v>
      </c>
      <c r="D4" s="1">
        <v>97110</v>
      </c>
      <c r="E4" s="1">
        <v>113339</v>
      </c>
      <c r="F4" s="1">
        <v>113269</v>
      </c>
      <c r="G4" s="1">
        <v>98367</v>
      </c>
      <c r="H4" s="1">
        <v>81964</v>
      </c>
      <c r="I4" s="34"/>
    </row>
    <row r="5" spans="1:9" s="12" customFormat="1" ht="15" x14ac:dyDescent="0.2">
      <c r="A5" s="43"/>
      <c r="B5" s="44" t="s">
        <v>57</v>
      </c>
      <c r="C5" s="45">
        <v>103415</v>
      </c>
      <c r="D5" s="45">
        <v>66180</v>
      </c>
      <c r="E5" s="45">
        <v>93009</v>
      </c>
      <c r="F5" s="45">
        <v>91014</v>
      </c>
      <c r="G5" s="45">
        <v>72915</v>
      </c>
      <c r="H5" s="45">
        <v>57775</v>
      </c>
      <c r="I5" s="34"/>
    </row>
    <row r="6" spans="1:9" s="12" customFormat="1" ht="15" x14ac:dyDescent="0.2">
      <c r="A6" s="43"/>
      <c r="B6" s="44" t="s">
        <v>58</v>
      </c>
      <c r="C6" s="45">
        <v>27926</v>
      </c>
      <c r="D6" s="45">
        <v>20000</v>
      </c>
      <c r="E6" s="45">
        <v>18194</v>
      </c>
      <c r="F6" s="45">
        <v>18692</v>
      </c>
      <c r="G6" s="45">
        <v>22449</v>
      </c>
      <c r="H6" s="45">
        <v>21778</v>
      </c>
      <c r="I6" s="34"/>
    </row>
    <row r="7" spans="1:9" s="12" customFormat="1" ht="15" x14ac:dyDescent="0.2">
      <c r="A7" s="43"/>
      <c r="B7" s="44" t="s">
        <v>59</v>
      </c>
      <c r="C7" s="45">
        <v>40</v>
      </c>
      <c r="D7" s="45">
        <v>24</v>
      </c>
      <c r="E7" s="45">
        <v>21</v>
      </c>
      <c r="F7" s="45">
        <v>17</v>
      </c>
      <c r="G7" s="45">
        <v>40</v>
      </c>
      <c r="H7" s="45">
        <v>60</v>
      </c>
      <c r="I7" s="34"/>
    </row>
    <row r="8" spans="1:9" s="12" customFormat="1" ht="15" x14ac:dyDescent="0.2">
      <c r="A8" s="43"/>
      <c r="B8" s="44" t="s">
        <v>60</v>
      </c>
      <c r="C8" s="45">
        <v>121</v>
      </c>
      <c r="D8" s="45">
        <v>60</v>
      </c>
      <c r="E8" s="45">
        <v>0</v>
      </c>
      <c r="F8" s="45">
        <v>0</v>
      </c>
      <c r="G8" s="45">
        <v>1</v>
      </c>
      <c r="H8" s="45">
        <v>1</v>
      </c>
      <c r="I8" s="34"/>
    </row>
    <row r="9" spans="1:9" s="12" customFormat="1" ht="15" x14ac:dyDescent="0.2">
      <c r="A9" s="43"/>
      <c r="B9" s="44" t="s">
        <v>61</v>
      </c>
      <c r="C9" s="45">
        <v>7750</v>
      </c>
      <c r="D9" s="45">
        <v>9994</v>
      </c>
      <c r="E9" s="45">
        <v>1225</v>
      </c>
      <c r="F9" s="45">
        <v>2133</v>
      </c>
      <c r="G9" s="45">
        <v>1202</v>
      </c>
      <c r="H9" s="45">
        <v>2102</v>
      </c>
      <c r="I9" s="34"/>
    </row>
    <row r="10" spans="1:9" s="12" customFormat="1" ht="15" x14ac:dyDescent="0.2">
      <c r="A10" s="43"/>
      <c r="B10" s="44" t="s">
        <v>62</v>
      </c>
      <c r="C10" s="45">
        <v>789</v>
      </c>
      <c r="D10" s="45">
        <v>852</v>
      </c>
      <c r="E10" s="45">
        <v>890</v>
      </c>
      <c r="F10" s="45">
        <v>1413</v>
      </c>
      <c r="G10" s="45">
        <v>1760</v>
      </c>
      <c r="H10" s="45">
        <v>248</v>
      </c>
      <c r="I10" s="34"/>
    </row>
    <row r="11" spans="1:9" s="26" customFormat="1" ht="15" x14ac:dyDescent="0.2">
      <c r="A11" s="25"/>
      <c r="B11" s="42" t="s">
        <v>63</v>
      </c>
      <c r="C11" s="29">
        <v>51</v>
      </c>
      <c r="D11" s="29">
        <v>63</v>
      </c>
      <c r="E11" s="29">
        <v>48</v>
      </c>
      <c r="F11" s="29">
        <v>39</v>
      </c>
      <c r="G11" s="29">
        <v>50</v>
      </c>
      <c r="H11" s="29">
        <v>59</v>
      </c>
      <c r="I11" s="34"/>
    </row>
    <row r="12" spans="1:9" s="26" customFormat="1" ht="15" x14ac:dyDescent="0.2">
      <c r="A12" s="25"/>
      <c r="B12" s="42" t="s">
        <v>64</v>
      </c>
      <c r="C12" s="29">
        <v>9</v>
      </c>
      <c r="D12" s="29">
        <v>0</v>
      </c>
      <c r="E12" s="29">
        <v>0</v>
      </c>
      <c r="F12" s="29">
        <v>0</v>
      </c>
      <c r="G12" s="29">
        <v>645</v>
      </c>
      <c r="H12" s="29">
        <v>0</v>
      </c>
      <c r="I12" s="34"/>
    </row>
    <row r="13" spans="1:9" s="26" customFormat="1" ht="15" x14ac:dyDescent="0.2">
      <c r="A13" s="25"/>
      <c r="B13" s="42" t="s">
        <v>65</v>
      </c>
      <c r="C13" s="29">
        <v>660</v>
      </c>
      <c r="D13" s="29">
        <v>663</v>
      </c>
      <c r="E13" s="29">
        <v>801</v>
      </c>
      <c r="F13" s="29">
        <v>1287</v>
      </c>
      <c r="G13" s="29">
        <v>1025</v>
      </c>
      <c r="H13" s="29">
        <v>156</v>
      </c>
      <c r="I13" s="34"/>
    </row>
    <row r="14" spans="1:9" s="26" customFormat="1" ht="15" x14ac:dyDescent="0.2">
      <c r="A14" s="25"/>
      <c r="B14" s="42" t="s">
        <v>66</v>
      </c>
      <c r="C14" s="29">
        <v>69</v>
      </c>
      <c r="D14" s="29">
        <v>126</v>
      </c>
      <c r="E14" s="29">
        <v>41</v>
      </c>
      <c r="F14" s="29">
        <v>87</v>
      </c>
      <c r="G14" s="29">
        <v>40</v>
      </c>
      <c r="H14" s="29">
        <v>33</v>
      </c>
      <c r="I14" s="34"/>
    </row>
    <row r="15" spans="1:9" ht="15" x14ac:dyDescent="0.2">
      <c r="A15" s="5"/>
      <c r="B15" s="6"/>
      <c r="C15" s="2"/>
      <c r="D15" s="2"/>
      <c r="E15" s="2"/>
      <c r="F15" s="2"/>
      <c r="G15" s="2"/>
      <c r="H15" s="2"/>
      <c r="I15" s="34"/>
    </row>
    <row r="16" spans="1:9" s="21" customFormat="1" ht="15.75" x14ac:dyDescent="0.25">
      <c r="A16" s="22">
        <v>8</v>
      </c>
      <c r="B16" s="20" t="s">
        <v>67</v>
      </c>
      <c r="C16" s="23">
        <v>-130671</v>
      </c>
      <c r="D16" s="23">
        <v>-95289</v>
      </c>
      <c r="E16" s="23">
        <v>-110577</v>
      </c>
      <c r="F16" s="23">
        <v>-108734</v>
      </c>
      <c r="G16" s="23">
        <v>-92611</v>
      </c>
      <c r="H16" s="23">
        <v>-77037</v>
      </c>
      <c r="I16" s="34"/>
    </row>
    <row r="17" spans="1:9" ht="15" x14ac:dyDescent="0.2">
      <c r="A17" s="14">
        <v>2</v>
      </c>
      <c r="B17" s="15" t="s">
        <v>68</v>
      </c>
      <c r="C17" s="3">
        <v>-120087</v>
      </c>
      <c r="D17" s="3">
        <v>-87407</v>
      </c>
      <c r="E17" s="3">
        <v>-103743</v>
      </c>
      <c r="F17" s="3">
        <v>-101598</v>
      </c>
      <c r="G17" s="3">
        <v>-85327</v>
      </c>
      <c r="H17" s="3">
        <v>-71726</v>
      </c>
      <c r="I17" s="34"/>
    </row>
    <row r="18" spans="1:9" s="12" customFormat="1" ht="15.75" customHeight="1" x14ac:dyDescent="0.2">
      <c r="A18" s="43" t="s">
        <v>69</v>
      </c>
      <c r="B18" s="44" t="s">
        <v>70</v>
      </c>
      <c r="C18" s="45">
        <v>-116287</v>
      </c>
      <c r="D18" s="45">
        <v>-81449</v>
      </c>
      <c r="E18" s="45">
        <v>-102108</v>
      </c>
      <c r="F18" s="45">
        <v>-100534</v>
      </c>
      <c r="G18" s="45">
        <v>-84823</v>
      </c>
      <c r="H18" s="45">
        <v>-71163</v>
      </c>
      <c r="I18" s="12" t="s">
        <v>71</v>
      </c>
    </row>
    <row r="19" spans="1:9" s="26" customFormat="1" ht="11.25" x14ac:dyDescent="0.2">
      <c r="A19" s="25"/>
      <c r="B19" s="40" t="s">
        <v>72</v>
      </c>
      <c r="C19" s="9">
        <v>-5341</v>
      </c>
      <c r="D19" s="9">
        <v>-4557</v>
      </c>
      <c r="E19" s="9">
        <v>-3497</v>
      </c>
      <c r="F19" s="9">
        <v>-2673</v>
      </c>
      <c r="G19" s="9">
        <v>-2421</v>
      </c>
      <c r="H19" s="9">
        <v>-2110</v>
      </c>
    </row>
    <row r="20" spans="1:9" s="26" customFormat="1" ht="11.25" x14ac:dyDescent="0.2">
      <c r="A20" s="25"/>
      <c r="B20" s="40" t="s">
        <v>73</v>
      </c>
      <c r="C20" s="9">
        <v>-77319</v>
      </c>
      <c r="D20" s="9">
        <v>-50480</v>
      </c>
      <c r="E20" s="9">
        <v>-75468</v>
      </c>
      <c r="F20" s="9">
        <v>-75789</v>
      </c>
      <c r="G20" s="9">
        <v>-57277</v>
      </c>
      <c r="H20" s="9">
        <v>-43512</v>
      </c>
    </row>
    <row r="21" spans="1:9" s="26" customFormat="1" ht="11.25" x14ac:dyDescent="0.2">
      <c r="A21" s="25"/>
      <c r="B21" s="40" t="s">
        <v>74</v>
      </c>
      <c r="C21" s="9">
        <v>-6384</v>
      </c>
      <c r="D21" s="9">
        <v>-5285</v>
      </c>
      <c r="E21" s="9">
        <v>-4519</v>
      </c>
      <c r="F21" s="9">
        <v>-4593</v>
      </c>
      <c r="G21" s="9">
        <v>-4218</v>
      </c>
      <c r="H21" s="9">
        <v>-4073</v>
      </c>
    </row>
    <row r="22" spans="1:9" s="26" customFormat="1" ht="11.25" x14ac:dyDescent="0.2">
      <c r="A22" s="25"/>
      <c r="B22" s="40" t="s">
        <v>75</v>
      </c>
      <c r="C22" s="9">
        <v>-2756</v>
      </c>
      <c r="D22" s="9">
        <v>-4248</v>
      </c>
      <c r="E22" s="9">
        <v>-2589</v>
      </c>
      <c r="F22" s="9">
        <v>-995</v>
      </c>
      <c r="G22" s="9">
        <v>-407</v>
      </c>
      <c r="H22" s="9">
        <v>-1221</v>
      </c>
    </row>
    <row r="23" spans="1:9" s="26" customFormat="1" ht="11.25" x14ac:dyDescent="0.2">
      <c r="A23" s="25"/>
      <c r="B23" s="40" t="s">
        <v>76</v>
      </c>
      <c r="C23" s="9">
        <v>-24487</v>
      </c>
      <c r="D23" s="9">
        <v>-16879</v>
      </c>
      <c r="E23" s="9">
        <v>-16035</v>
      </c>
      <c r="F23" s="9">
        <v>-16484</v>
      </c>
      <c r="G23" s="9">
        <v>-20500</v>
      </c>
      <c r="H23" s="9">
        <v>-20247</v>
      </c>
    </row>
    <row r="24" spans="1:9" ht="16.5" customHeight="1" x14ac:dyDescent="0.2">
      <c r="A24" s="5" t="s">
        <v>77</v>
      </c>
      <c r="B24" s="41" t="s">
        <v>78</v>
      </c>
      <c r="C24" s="2">
        <v>-3800</v>
      </c>
      <c r="D24" s="2">
        <v>-5958</v>
      </c>
      <c r="E24" s="2">
        <v>-1635</v>
      </c>
      <c r="F24" s="2">
        <v>-1064</v>
      </c>
      <c r="G24" s="2">
        <v>-504</v>
      </c>
      <c r="H24" s="2">
        <v>-563</v>
      </c>
    </row>
    <row r="25" spans="1:9" s="26" customFormat="1" ht="11.25" x14ac:dyDescent="0.2">
      <c r="A25" s="25"/>
      <c r="B25" s="40" t="s">
        <v>79</v>
      </c>
      <c r="C25" s="9">
        <v>-68</v>
      </c>
      <c r="D25" s="9">
        <v>-45</v>
      </c>
      <c r="E25" s="9">
        <v>-55</v>
      </c>
      <c r="F25" s="9">
        <v>-47</v>
      </c>
      <c r="G25" s="9">
        <v>-49</v>
      </c>
      <c r="H25" s="9">
        <v>-39</v>
      </c>
    </row>
    <row r="26" spans="1:9" s="26" customFormat="1" ht="11.25" x14ac:dyDescent="0.2">
      <c r="A26" s="25"/>
      <c r="B26" s="40" t="s">
        <v>80</v>
      </c>
      <c r="C26" s="9">
        <v>-3732</v>
      </c>
      <c r="D26" s="9">
        <v>-5913</v>
      </c>
      <c r="E26" s="9">
        <v>-1580</v>
      </c>
      <c r="F26" s="9">
        <v>-1017</v>
      </c>
      <c r="G26" s="9">
        <v>-455</v>
      </c>
      <c r="H26" s="9">
        <v>-524</v>
      </c>
    </row>
    <row r="27" spans="1:9" x14ac:dyDescent="0.2">
      <c r="A27" s="14">
        <v>3</v>
      </c>
      <c r="B27" s="15" t="s">
        <v>81</v>
      </c>
      <c r="C27" s="3">
        <v>-4840</v>
      </c>
      <c r="D27" s="3">
        <v>-4102</v>
      </c>
      <c r="E27" s="3">
        <v>-2942</v>
      </c>
      <c r="F27" s="3">
        <v>-2628</v>
      </c>
      <c r="G27" s="3">
        <v>-2391</v>
      </c>
      <c r="H27" s="3">
        <v>-2206</v>
      </c>
    </row>
    <row r="28" spans="1:9" hidden="1" x14ac:dyDescent="0.2">
      <c r="A28" s="16"/>
      <c r="B28" s="17" t="s">
        <v>82</v>
      </c>
      <c r="C28" s="4"/>
      <c r="D28" s="4"/>
      <c r="E28" s="4"/>
      <c r="F28" s="4"/>
      <c r="G28" s="4"/>
      <c r="H28" s="4"/>
    </row>
    <row r="29" spans="1:9" hidden="1" x14ac:dyDescent="0.2">
      <c r="A29" s="16"/>
      <c r="B29" s="17" t="s">
        <v>83</v>
      </c>
      <c r="C29" s="4"/>
      <c r="D29" s="4"/>
      <c r="E29" s="4"/>
      <c r="F29" s="4"/>
      <c r="G29" s="4"/>
      <c r="H29" s="4"/>
    </row>
    <row r="30" spans="1:9" hidden="1" x14ac:dyDescent="0.2">
      <c r="A30" s="16"/>
      <c r="B30" s="17" t="s">
        <v>84</v>
      </c>
      <c r="C30" s="4"/>
      <c r="D30" s="4"/>
      <c r="E30" s="4"/>
      <c r="F30" s="4"/>
      <c r="G30" s="4"/>
      <c r="H30" s="4"/>
    </row>
    <row r="31" spans="1:9" x14ac:dyDescent="0.2">
      <c r="A31" s="14">
        <v>4</v>
      </c>
      <c r="B31" s="15" t="s">
        <v>85</v>
      </c>
      <c r="C31" s="3">
        <v>-2466</v>
      </c>
      <c r="D31" s="3">
        <v>-2317</v>
      </c>
      <c r="E31" s="3">
        <v>-2398</v>
      </c>
      <c r="F31" s="3">
        <v>-2801</v>
      </c>
      <c r="G31" s="3">
        <v>-3084</v>
      </c>
      <c r="H31" s="3">
        <v>-1805</v>
      </c>
    </row>
    <row r="32" spans="1:9" x14ac:dyDescent="0.2">
      <c r="A32" s="14"/>
      <c r="B32" s="39" t="s">
        <v>86</v>
      </c>
      <c r="C32" s="28">
        <v>-1498</v>
      </c>
      <c r="D32" s="28">
        <v>-428</v>
      </c>
      <c r="E32" s="28">
        <v>-1497</v>
      </c>
      <c r="F32" s="28">
        <v>-1284</v>
      </c>
      <c r="G32" s="28">
        <v>-1384</v>
      </c>
      <c r="H32" s="28">
        <v>-912</v>
      </c>
    </row>
    <row r="33" spans="1:9" ht="15.75" customHeight="1" x14ac:dyDescent="0.2">
      <c r="A33" s="16" t="s">
        <v>87</v>
      </c>
      <c r="B33" s="39" t="s">
        <v>88</v>
      </c>
      <c r="C33" s="35">
        <v>-968</v>
      </c>
      <c r="D33" s="35">
        <v>-1889</v>
      </c>
      <c r="E33" s="35">
        <v>-901</v>
      </c>
      <c r="F33" s="35">
        <v>-1517</v>
      </c>
      <c r="G33" s="35">
        <v>-1700</v>
      </c>
      <c r="H33" s="28">
        <v>-893</v>
      </c>
    </row>
    <row r="34" spans="1:9" s="26" customFormat="1" ht="11.25" x14ac:dyDescent="0.2">
      <c r="A34" s="25"/>
      <c r="B34" s="42" t="s">
        <v>89</v>
      </c>
      <c r="C34" s="29">
        <v>-494</v>
      </c>
      <c r="D34" s="29">
        <v>-438</v>
      </c>
      <c r="E34" s="29">
        <v>-289</v>
      </c>
      <c r="F34" s="29">
        <v>-207</v>
      </c>
      <c r="G34" s="29">
        <v>-324</v>
      </c>
      <c r="H34" s="29">
        <v>-216</v>
      </c>
    </row>
    <row r="35" spans="1:9" s="26" customFormat="1" ht="11.25" x14ac:dyDescent="0.2">
      <c r="A35" s="25"/>
      <c r="B35" s="42" t="s">
        <v>90</v>
      </c>
      <c r="C35" s="29">
        <v>0</v>
      </c>
      <c r="D35" s="29">
        <v>-506</v>
      </c>
      <c r="E35" s="29">
        <v>0</v>
      </c>
      <c r="F35" s="29">
        <v>-353</v>
      </c>
      <c r="G35" s="29">
        <v>0</v>
      </c>
      <c r="H35" s="29">
        <v>-542</v>
      </c>
    </row>
    <row r="36" spans="1:9" s="26" customFormat="1" ht="11.25" x14ac:dyDescent="0.2">
      <c r="A36" s="25"/>
      <c r="B36" s="42" t="s">
        <v>91</v>
      </c>
      <c r="C36" s="29">
        <v>-366</v>
      </c>
      <c r="D36" s="29">
        <v>-841</v>
      </c>
      <c r="E36" s="29">
        <v>-547</v>
      </c>
      <c r="F36" s="29">
        <v>-850</v>
      </c>
      <c r="G36" s="29">
        <v>-1330</v>
      </c>
      <c r="H36" s="29">
        <v>-98</v>
      </c>
    </row>
    <row r="37" spans="1:9" s="26" customFormat="1" ht="11.25" x14ac:dyDescent="0.2">
      <c r="A37" s="25"/>
      <c r="B37" s="42" t="s">
        <v>92</v>
      </c>
      <c r="C37" s="29">
        <v>-108</v>
      </c>
      <c r="D37" s="29">
        <v>-104</v>
      </c>
      <c r="E37" s="29">
        <v>-65</v>
      </c>
      <c r="F37" s="29">
        <v>-107</v>
      </c>
      <c r="G37" s="29">
        <v>-46</v>
      </c>
      <c r="H37" s="29">
        <v>-37</v>
      </c>
    </row>
    <row r="38" spans="1:9" hidden="1" x14ac:dyDescent="0.2">
      <c r="A38" s="5"/>
      <c r="B38" s="27" t="s">
        <v>93</v>
      </c>
      <c r="C38" s="28"/>
      <c r="D38" s="28"/>
      <c r="E38" s="28"/>
      <c r="F38" s="28"/>
      <c r="G38" s="28"/>
      <c r="H38" s="28"/>
    </row>
    <row r="39" spans="1:9" x14ac:dyDescent="0.2">
      <c r="A39" s="14">
        <v>5</v>
      </c>
      <c r="B39" s="15" t="s">
        <v>94</v>
      </c>
      <c r="C39" s="3">
        <v>-2397</v>
      </c>
      <c r="D39" s="3">
        <v>-593</v>
      </c>
      <c r="E39" s="3">
        <v>-1024</v>
      </c>
      <c r="F39" s="3">
        <v>-1198</v>
      </c>
      <c r="G39" s="3">
        <v>-1355</v>
      </c>
      <c r="H39" s="3">
        <v>-884</v>
      </c>
    </row>
    <row r="40" spans="1:9" x14ac:dyDescent="0.2">
      <c r="A40" s="16"/>
      <c r="B40" s="39" t="s">
        <v>95</v>
      </c>
      <c r="C40" s="28">
        <v>-2296</v>
      </c>
      <c r="D40" s="28">
        <v>-539</v>
      </c>
      <c r="E40" s="28">
        <v>-1000</v>
      </c>
      <c r="F40" s="28">
        <v>-1181</v>
      </c>
      <c r="G40" s="28">
        <v>-1329</v>
      </c>
      <c r="H40" s="28">
        <v>-751</v>
      </c>
    </row>
    <row r="41" spans="1:9" x14ac:dyDescent="0.2">
      <c r="A41" s="16"/>
      <c r="B41" s="39" t="s">
        <v>96</v>
      </c>
      <c r="C41" s="28">
        <v>-101</v>
      </c>
      <c r="D41" s="28">
        <v>-54</v>
      </c>
      <c r="E41" s="28">
        <v>-24</v>
      </c>
      <c r="F41" s="28">
        <v>-17</v>
      </c>
      <c r="G41" s="28">
        <v>-26</v>
      </c>
      <c r="H41" s="28">
        <v>-133</v>
      </c>
    </row>
    <row r="42" spans="1:9" x14ac:dyDescent="0.2">
      <c r="A42" s="14">
        <v>6</v>
      </c>
      <c r="B42" s="15" t="s">
        <v>97</v>
      </c>
      <c r="C42" s="3">
        <v>-784</v>
      </c>
      <c r="D42" s="3">
        <v>-656</v>
      </c>
      <c r="E42" s="3">
        <v>-412</v>
      </c>
      <c r="F42" s="3">
        <v>-438</v>
      </c>
      <c r="G42" s="3">
        <v>-416</v>
      </c>
      <c r="H42" s="3">
        <v>-405</v>
      </c>
      <c r="I42" s="7" t="s">
        <v>98</v>
      </c>
    </row>
    <row r="43" spans="1:9" x14ac:dyDescent="0.2">
      <c r="A43" s="14">
        <v>7</v>
      </c>
      <c r="B43" s="15" t="s">
        <v>99</v>
      </c>
      <c r="C43" s="3">
        <v>-97</v>
      </c>
      <c r="D43" s="3">
        <v>-214</v>
      </c>
      <c r="E43" s="3">
        <v>-58</v>
      </c>
      <c r="F43" s="3">
        <v>-71</v>
      </c>
      <c r="G43" s="3">
        <v>-38</v>
      </c>
      <c r="H43" s="3">
        <v>-11</v>
      </c>
      <c r="I43" s="7" t="s">
        <v>100</v>
      </c>
    </row>
    <row r="45" spans="1:9" s="24" customFormat="1" ht="15.75" x14ac:dyDescent="0.25">
      <c r="A45" s="22">
        <v>9</v>
      </c>
      <c r="B45" s="53" t="s">
        <v>101</v>
      </c>
      <c r="C45" s="54">
        <v>9370</v>
      </c>
      <c r="D45" s="54">
        <v>1821</v>
      </c>
      <c r="E45" s="54">
        <v>2762</v>
      </c>
      <c r="F45" s="54">
        <v>4535</v>
      </c>
      <c r="G45" s="54">
        <v>5756</v>
      </c>
      <c r="H45" s="54">
        <v>4927</v>
      </c>
    </row>
    <row r="46" spans="1:9" x14ac:dyDescent="0.2">
      <c r="C46" s="50"/>
      <c r="D46" s="50"/>
      <c r="E46" s="50"/>
      <c r="F46" s="3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GK ORLEN roboczy</vt:lpstr>
      <vt:lpstr>ORLEN Group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ewaku</cp:lastModifiedBy>
  <dcterms:created xsi:type="dcterms:W3CDTF">2017-06-02T10:29:52Z</dcterms:created>
  <dcterms:modified xsi:type="dcterms:W3CDTF">2022-07-26T12:53:36Z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GR4_EC1_v1.xlsx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