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35"/>
  </bookViews>
  <sheets>
    <sheet name="GK ORLEN 1" sheetId="5" r:id="rId1"/>
    <sheet name="GK ORLEN_z_kosz_w_przych " sheetId="4" state="hidden" r:id="rId2"/>
    <sheet name="GK ORLEN" sheetId="1" state="hidden" r:id="rId3"/>
    <sheet name="elektrobudowa" sheetId="2" state="hidden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D33" i="1" l="1"/>
  <c r="C33" i="1"/>
  <c r="D29" i="4"/>
  <c r="C29" i="4"/>
  <c r="D24" i="2"/>
  <c r="C24" i="2"/>
  <c r="D17" i="2"/>
  <c r="C17" i="2"/>
  <c r="D15" i="2"/>
  <c r="C15" i="2"/>
  <c r="D14" i="2"/>
  <c r="C14" i="2"/>
  <c r="D11" i="2"/>
  <c r="C11" i="2"/>
  <c r="D10" i="2"/>
  <c r="C10" i="2"/>
  <c r="D9" i="2"/>
  <c r="C9" i="2"/>
  <c r="D8" i="2"/>
  <c r="C8" i="2"/>
  <c r="D7" i="2"/>
  <c r="C7" i="2"/>
  <c r="D5" i="2"/>
  <c r="C5" i="2"/>
  <c r="D36" i="1"/>
  <c r="C36" i="1"/>
  <c r="C20" i="1" s="1"/>
  <c r="D35" i="1"/>
  <c r="C35" i="1"/>
  <c r="D30" i="1"/>
  <c r="D29" i="1"/>
  <c r="C29" i="1"/>
  <c r="D28" i="1"/>
  <c r="C28" i="1"/>
  <c r="D21" i="1"/>
  <c r="C21" i="1"/>
  <c r="D20" i="1"/>
  <c r="D19" i="1"/>
  <c r="C19" i="1"/>
  <c r="D17" i="1"/>
  <c r="C17" i="1"/>
  <c r="D16" i="1"/>
  <c r="C16" i="1"/>
  <c r="D15" i="1"/>
  <c r="C15" i="1"/>
  <c r="D14" i="1"/>
  <c r="C14" i="1"/>
  <c r="C11" i="1"/>
  <c r="D10" i="1"/>
  <c r="C10" i="1"/>
  <c r="D9" i="1"/>
  <c r="C9" i="1"/>
  <c r="D8" i="1"/>
  <c r="C8" i="1"/>
  <c r="D7" i="1"/>
  <c r="C7" i="1"/>
  <c r="D37" i="4"/>
  <c r="C37" i="4"/>
  <c r="C21" i="4" s="1"/>
  <c r="D36" i="4"/>
  <c r="C36" i="4"/>
  <c r="D32" i="4"/>
  <c r="D31" i="4"/>
  <c r="C31" i="4"/>
  <c r="D30" i="4"/>
  <c r="C30" i="4"/>
  <c r="D22" i="4"/>
  <c r="C22" i="4"/>
  <c r="D21" i="4"/>
  <c r="D20" i="4"/>
  <c r="C20" i="4"/>
  <c r="D18" i="4"/>
  <c r="C18" i="4"/>
  <c r="D17" i="4"/>
  <c r="C17" i="4"/>
  <c r="D16" i="4"/>
  <c r="C16" i="4"/>
  <c r="D15" i="4"/>
  <c r="C15" i="4"/>
  <c r="C10" i="4"/>
  <c r="D9" i="4"/>
  <c r="C9" i="4"/>
  <c r="D6" i="1"/>
  <c r="C6" i="1"/>
  <c r="D5" i="1"/>
  <c r="C5" i="1"/>
  <c r="D6" i="4"/>
  <c r="C6" i="4"/>
  <c r="D5" i="4"/>
  <c r="C5" i="4"/>
  <c r="C32" i="4" l="1"/>
  <c r="C30" i="1"/>
  <c r="B8" i="4" l="1"/>
  <c r="B7" i="4"/>
  <c r="D11" i="4"/>
  <c r="E38" i="1"/>
  <c r="E37" i="1"/>
  <c r="E32" i="1"/>
  <c r="E23" i="1"/>
  <c r="E24" i="1"/>
  <c r="E25" i="1"/>
  <c r="E26" i="1"/>
  <c r="D35" i="4" l="1"/>
  <c r="D28" i="4"/>
  <c r="D19" i="4"/>
  <c r="D33" i="4"/>
  <c r="D23" i="4"/>
  <c r="D14" i="4"/>
  <c r="D13" i="4" l="1"/>
  <c r="E33" i="1" l="1"/>
  <c r="D21" i="2" l="1"/>
  <c r="D7" i="4" l="1"/>
  <c r="D8" i="4"/>
  <c r="D20" i="2"/>
  <c r="D22" i="2" s="1"/>
  <c r="D19" i="2"/>
  <c r="D23" i="2"/>
  <c r="D34" i="1" l="1"/>
  <c r="E34" i="1" s="1"/>
  <c r="E29" i="1"/>
  <c r="E16" i="1"/>
  <c r="E35" i="1"/>
  <c r="E30" i="1"/>
  <c r="D4" i="4"/>
  <c r="E17" i="1"/>
  <c r="E21" i="1"/>
  <c r="E28" i="1"/>
  <c r="E15" i="1"/>
  <c r="E19" i="1"/>
  <c r="E20" i="1"/>
  <c r="E36" i="1"/>
  <c r="E10" i="1"/>
  <c r="D12" i="2"/>
  <c r="D18" i="2" s="1"/>
  <c r="D25" i="2"/>
  <c r="E14" i="1"/>
  <c r="D4" i="2"/>
  <c r="D12" i="1"/>
  <c r="D27" i="1"/>
  <c r="D31" i="1"/>
  <c r="E31" i="1" s="1"/>
  <c r="D22" i="1"/>
  <c r="E22" i="1" l="1"/>
  <c r="E12" i="1"/>
  <c r="D3" i="4"/>
  <c r="D41" i="4"/>
  <c r="D47" i="4" s="1"/>
  <c r="E27" i="1"/>
  <c r="E9" i="1"/>
  <c r="D27" i="2"/>
  <c r="D13" i="1"/>
  <c r="D39" i="1" s="1"/>
  <c r="D18" i="1"/>
  <c r="E18" i="1" l="1"/>
  <c r="E39" i="1"/>
  <c r="E13" i="1"/>
  <c r="E5" i="1"/>
  <c r="D4" i="1"/>
  <c r="E6" i="1" l="1"/>
  <c r="E4" i="1"/>
  <c r="D3" i="2"/>
  <c r="D6" i="2" s="1"/>
  <c r="D28" i="2" s="1"/>
  <c r="D3" i="1"/>
  <c r="D40" i="1" s="1"/>
  <c r="E3" i="1" l="1"/>
  <c r="E40" i="1"/>
  <c r="C8" i="4" l="1"/>
  <c r="C23" i="2"/>
  <c r="C7" i="4"/>
  <c r="C20" i="2" l="1"/>
  <c r="C25" i="2"/>
  <c r="C21" i="2"/>
  <c r="C34" i="1" l="1"/>
  <c r="C12" i="2"/>
  <c r="C11" i="4"/>
  <c r="C35" i="4"/>
  <c r="C19" i="2"/>
  <c r="C31" i="1"/>
  <c r="C27" i="1"/>
  <c r="C28" i="4"/>
  <c r="C33" i="4"/>
  <c r="C4" i="2"/>
  <c r="C12" i="1"/>
  <c r="C22" i="2"/>
  <c r="C23" i="4" l="1"/>
  <c r="C22" i="1"/>
  <c r="C18" i="2"/>
  <c r="C27" i="2" s="1"/>
  <c r="C4" i="4" l="1"/>
  <c r="C4" i="1"/>
  <c r="C3" i="4" l="1"/>
  <c r="C13" i="1"/>
  <c r="C39" i="1" s="1"/>
  <c r="C18" i="1"/>
  <c r="C19" i="4"/>
  <c r="C14" i="4"/>
  <c r="C13" i="4" s="1"/>
  <c r="C41" i="4" s="1"/>
  <c r="C47" i="4" s="1"/>
  <c r="C3" i="2"/>
  <c r="C6" i="2" s="1"/>
  <c r="C28" i="2" s="1"/>
  <c r="C3" i="1"/>
  <c r="C40" i="1" l="1"/>
</calcChain>
</file>

<file path=xl/sharedStrings.xml><?xml version="1.0" encoding="utf-8"?>
<sst xmlns="http://schemas.openxmlformats.org/spreadsheetml/2006/main" count="168" uniqueCount="90">
  <si>
    <t>Bezpośrednia wartość ekonomiczna wytworzona i podzielona</t>
  </si>
  <si>
    <t>Przychody</t>
  </si>
  <si>
    <t>Przychody netto ze sprzedaży i zrównane z nimi, w tym od jednostek powiązanych</t>
  </si>
  <si>
    <t>Zmiana stanu produktów</t>
  </si>
  <si>
    <t>Koszty wytworzenia produktów na własne potrzeby jednostki</t>
  </si>
  <si>
    <t>Pozostałe przychody operacyjne</t>
  </si>
  <si>
    <t>Zysk ze zbycia rzeczowych aktywów trwałych i wartości niematerialnych</t>
  </si>
  <si>
    <t>Dotacje państwowe i inne darowizny</t>
  </si>
  <si>
    <t>Inne przychody operacyjne</t>
  </si>
  <si>
    <t>Koszty działalności operacyjnej</t>
  </si>
  <si>
    <t>Amortyzacja</t>
  </si>
  <si>
    <t>Zużycie materiałów i energii</t>
  </si>
  <si>
    <t>Usługi obce</t>
  </si>
  <si>
    <t>Pozostałe koszty rodzajowe</t>
  </si>
  <si>
    <t>Wartość sprzedanych towarów i materiałów</t>
  </si>
  <si>
    <t>Pozostałe koszty operacyjne</t>
  </si>
  <si>
    <t>Strata ze zbycia rzeczowych aktywów trwałych i wartości niematerialnych</t>
  </si>
  <si>
    <t>Inne koszty operacyjne</t>
  </si>
  <si>
    <t>Wynagrodzenia i świadczenia pracownicze</t>
  </si>
  <si>
    <t>Koszty wynagrodzeń</t>
  </si>
  <si>
    <t>Koszty ubezpieczeń społecznych</t>
  </si>
  <si>
    <t>Koszty przyszłych świadczeń</t>
  </si>
  <si>
    <t>Koszty finansowe</t>
  </si>
  <si>
    <t>Koszty odsetek</t>
  </si>
  <si>
    <t>Straty/zyski z tytułu różnic kursowych z wyceny finansowania zewnętrznego</t>
  </si>
  <si>
    <t>Pozostałe koszty finansowe</t>
  </si>
  <si>
    <t>Straty z tytułu wyceny zobowiązań długoterminowych</t>
  </si>
  <si>
    <t>Dywidenda wypłacona</t>
  </si>
  <si>
    <t>Płatności na rzecz państwa</t>
  </si>
  <si>
    <t>Podatek dochodowy</t>
  </si>
  <si>
    <t>Kary i odszkodowania</t>
  </si>
  <si>
    <t>Płatności na rzecz społeczności lokalnych wynikające z umów użytkowania gruntów (z wyłączeniem zakupu gruntów)</t>
  </si>
  <si>
    <t>Wartość ekonomiczna zatrzymana</t>
  </si>
  <si>
    <t>mln PLN</t>
  </si>
  <si>
    <t>Przychody ze sprzedaży produktów, towarów i materiałów</t>
  </si>
  <si>
    <t>Przychody finansowe</t>
  </si>
  <si>
    <t>Bespośrednia wartość ekonomiczna wytworzona ( Przychody ze sprzedaży produktów, towarów i materiałów +ppo+pf)</t>
  </si>
  <si>
    <t>Koszty sprzedanych produktów, towarów i materiałów</t>
  </si>
  <si>
    <t>Koszty sprzedaży</t>
  </si>
  <si>
    <t>Koszty ogólnego zarządu</t>
  </si>
  <si>
    <t>Przychody netto ze sprzedaży towarów i materiałów</t>
  </si>
  <si>
    <t>Przychody netto ze sprzedaży produktówi usług</t>
  </si>
  <si>
    <t>1.1</t>
  </si>
  <si>
    <t>1.2</t>
  </si>
  <si>
    <t>2.1</t>
  </si>
  <si>
    <t>2.2</t>
  </si>
  <si>
    <t>4.1</t>
  </si>
  <si>
    <t>4.2</t>
  </si>
  <si>
    <t>Wartość ekonomicznie podzielona</t>
  </si>
  <si>
    <t>w tym:</t>
  </si>
  <si>
    <t>Wynagrodzenia, ubezpieczenia społeczne i świadczenia pracownicze</t>
  </si>
  <si>
    <t>Podatki i opłaty</t>
  </si>
  <si>
    <t>Inwestycje społeczne</t>
  </si>
  <si>
    <t>Koszty odsetkowe</t>
  </si>
  <si>
    <t>Koszty działalności operacyjnej (po uwzględnieniu wyłączeń)</t>
  </si>
  <si>
    <t>Wypłacona dywidenda</t>
  </si>
  <si>
    <t>Płatność na rzecz inwestorów</t>
  </si>
  <si>
    <t>Wartośc ekonomiczna podzielona</t>
  </si>
  <si>
    <t>Wartośc ekonomiczna zatrzymana (wartość ekonomiczna wytworzona pomniejszona o wartośc ekonomiczną podzieloną)</t>
  </si>
  <si>
    <t>bez wynagrodzeń i podatków z wiersza 37</t>
  </si>
  <si>
    <t>Opłaty środowiskowe, Podatek od nieruchomości, podatek od środków transportu i podatek gruntowy</t>
  </si>
  <si>
    <t>Płatności na rzecz inwestorów</t>
  </si>
  <si>
    <t>Koszty operacyjne</t>
  </si>
  <si>
    <t>A. BEZPOŚREDNIA WARTOŚĆ EKONOMICZNA WYTWORZONA</t>
  </si>
  <si>
    <t>B. PODZIELONA WARTOŚĆ EKONOMICZNA</t>
  </si>
  <si>
    <t>B.1. Koszty operacyjne</t>
  </si>
  <si>
    <t>B2. Wynagrodzenia i świadczenia pracownicze</t>
  </si>
  <si>
    <t>B3. Płatności na rzecz inwestorów</t>
  </si>
  <si>
    <t>B4. Płatności na rzecz państwa</t>
  </si>
  <si>
    <t>B6. Inwestycje społeczne</t>
  </si>
  <si>
    <t>B5. Płatności na rzecz społeczności lokalnych</t>
  </si>
  <si>
    <t>A1. Przychody</t>
  </si>
  <si>
    <t>C. WARTOŚĆ EKONOMICZNA ZATRZYMANA</t>
  </si>
  <si>
    <t>Przychody netto ze sprzedaży produktów i usług</t>
  </si>
  <si>
    <t>WARTOŚĆ EKONOMICZNA ZATRZYMANA</t>
  </si>
  <si>
    <t>ZN</t>
  </si>
  <si>
    <t>A1. Przychody i pozostałe</t>
  </si>
  <si>
    <t>Rozliczenie i wycena pochodnych instrumentów finansowych</t>
  </si>
  <si>
    <t>P219904 - Darowizny</t>
  </si>
  <si>
    <t>Zyski z tytułu różnic kursowych z wyceny finansowania zewnętrznego</t>
  </si>
  <si>
    <t>Straty z tytułu różnic kursowych z wyceny finansowania zewnętrznego</t>
  </si>
  <si>
    <t>Przychody z tytułu odsetek</t>
  </si>
  <si>
    <t>Przychody z tytułu rozliczenia i wyceny pochodnych instrumentów finansowych</t>
  </si>
  <si>
    <t>Pozostałe przychody finansowe</t>
  </si>
  <si>
    <t>Koszty z tytułu odsetek</t>
  </si>
  <si>
    <t>P22010403 - Opłaty środowiskowe</t>
  </si>
  <si>
    <t>P22010404 - Podatek od nieruchomości</t>
  </si>
  <si>
    <t>P22010405 - Podatek od środków transportu</t>
  </si>
  <si>
    <t>P22010406 - Podatek gruntowy</t>
  </si>
  <si>
    <t>Pozostałe koszty operacyjne (bez kar i inwestycji społoczenych)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</si>
</sst>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.65"/>
      <color rgb="FF000000"/>
      <name val="Arial"/>
      <family val="2"/>
      <charset val="238"/>
    </font>
    <font>
      <sz val="10.65"/>
      <color rgb="FF000000"/>
      <name val="Arial"/>
      <family val="2"/>
      <charset val="238"/>
    </font>
    <font>
      <i/>
      <sz val="10.65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1" fillId="0" borderId="1" xfId="0" applyFont="1" applyFill="1" applyBorder="1"/>
    <xf numFmtId="0" fontId="0" fillId="0" borderId="2" xfId="0" applyBorder="1" applyAlignment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2" xfId="0" applyNumberFormat="1" applyBorder="1" applyAlignment="1"/>
    <xf numFmtId="3" fontId="0" fillId="0" borderId="3" xfId="0" applyNumberFormat="1" applyBorder="1" applyAlignment="1"/>
    <xf numFmtId="3" fontId="0" fillId="3" borderId="1" xfId="0" applyNumberFormat="1" applyFill="1" applyBorder="1"/>
    <xf numFmtId="3" fontId="5" fillId="0" borderId="1" xfId="0" applyNumberFormat="1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4" fillId="4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6" fillId="4" borderId="1" xfId="0" applyNumberFormat="1" applyFont="1" applyFill="1" applyBorder="1"/>
    <xf numFmtId="0" fontId="2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/>
    <xf numFmtId="0" fontId="3" fillId="4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3" fontId="7" fillId="4" borderId="1" xfId="0" applyNumberFormat="1" applyFont="1" applyFill="1" applyBorder="1"/>
    <xf numFmtId="3" fontId="0" fillId="0" borderId="0" xfId="0" applyNumberFormat="1"/>
    <xf numFmtId="0" fontId="2" fillId="5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9" fillId="2" borderId="0" xfId="0" applyFont="1" applyFill="1" applyAlignment="1">
      <alignment horizontal="left" vertical="center" wrapText="1"/>
    </xf>
    <xf numFmtId="3" fontId="10" fillId="0" borderId="1" xfId="0" applyNumberFormat="1" applyFont="1" applyBorder="1"/>
    <xf numFmtId="0" fontId="11" fillId="0" borderId="0" xfId="0" applyFont="1"/>
    <xf numFmtId="0" fontId="9" fillId="2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wrapText="1"/>
    </xf>
    <xf numFmtId="3" fontId="13" fillId="0" borderId="1" xfId="0" applyNumberFormat="1" applyFont="1" applyBorder="1"/>
    <xf numFmtId="0" fontId="14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3" fontId="0" fillId="0" borderId="0" xfId="0" applyNumberFormat="1" applyFont="1"/>
    <xf numFmtId="0" fontId="8" fillId="4" borderId="1" xfId="0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7" fillId="0" borderId="0" xfId="0" applyFont="1"/>
    <xf numFmtId="0" fontId="15" fillId="4" borderId="0" xfId="0" applyFont="1" applyFill="1" applyAlignment="1">
      <alignment horizontal="left" vertical="center" wrapText="1"/>
    </xf>
    <xf numFmtId="3" fontId="18" fillId="6" borderId="1" xfId="0" applyNumberFormat="1" applyFont="1" applyFill="1" applyBorder="1"/>
    <xf numFmtId="0" fontId="16" fillId="0" borderId="0" xfId="0" applyFont="1"/>
    <xf numFmtId="0" fontId="12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 indent="4"/>
    </xf>
    <xf numFmtId="0" fontId="19" fillId="0" borderId="0" xfId="0" applyFont="1"/>
    <xf numFmtId="0" fontId="8" fillId="7" borderId="1" xfId="0" applyFont="1" applyFill="1" applyBorder="1" applyAlignment="1">
      <alignment horizontal="left" vertical="center" wrapText="1" indent="2"/>
    </xf>
    <xf numFmtId="3" fontId="7" fillId="7" borderId="1" xfId="0" applyNumberFormat="1" applyFont="1" applyFill="1" applyBorder="1"/>
    <xf numFmtId="0" fontId="12" fillId="7" borderId="1" xfId="0" applyFont="1" applyFill="1" applyBorder="1" applyAlignment="1">
      <alignment horizontal="left" vertical="center" wrapText="1" indent="4"/>
    </xf>
    <xf numFmtId="3" fontId="13" fillId="7" borderId="1" xfId="0" applyNumberFormat="1" applyFont="1" applyFill="1" applyBorder="1"/>
    <xf numFmtId="3" fontId="16" fillId="6" borderId="1" xfId="0" applyNumberFormat="1" applyFont="1" applyFill="1" applyBorder="1"/>
    <xf numFmtId="0" fontId="20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wrapText="1"/>
    </xf>
    <xf numFmtId="3" fontId="1" fillId="0" borderId="0" xfId="0" applyNumberFormat="1" applyFont="1"/>
    <xf numFmtId="0" fontId="0" fillId="0" borderId="0" xfId="0" applyFont="1" applyAlignment="1">
      <alignment horizontal="right"/>
    </xf>
    <xf numFmtId="3" fontId="17" fillId="0" borderId="0" xfId="0" applyNumberFormat="1" applyFont="1"/>
    <xf numFmtId="3" fontId="7" fillId="7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wrapText="1"/>
    </xf>
    <xf numFmtId="0" fontId="7" fillId="0" borderId="0" xfId="0" applyFont="1"/>
    <xf numFmtId="3" fontId="7" fillId="0" borderId="0" xfId="0" applyNumberFormat="1" applyFont="1"/>
    <xf numFmtId="0" fontId="8" fillId="7" borderId="1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left" vertical="center" wrapText="1" indent="2"/>
    </xf>
    <xf numFmtId="0" fontId="8" fillId="2" borderId="1" xfId="0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horizontal="left" vertical="center" wrapText="1" indent="2"/>
    </xf>
    <xf numFmtId="0" fontId="8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3" fontId="7" fillId="0" borderId="1" xfId="0" applyNumberFormat="1" applyFont="1" applyFill="1" applyBorder="1"/>
    <xf numFmtId="3" fontId="17" fillId="0" borderId="0" xfId="0" applyNumberFormat="1" applyFont="1" applyFill="1"/>
    <xf numFmtId="3" fontId="21" fillId="0" borderId="0" xfId="0" applyNumberFormat="1" applyFont="1"/>
    <xf numFmtId="3" fontId="10" fillId="0" borderId="0" xfId="0" applyNumberFormat="1" applyFont="1"/>
    <xf numFmtId="0" fontId="1" fillId="0" borderId="0" xfId="0" applyFont="1" applyAlignment="1">
      <alignment horizontal="left"/>
    </xf>
    <xf numFmtId="0" fontId="22" fillId="0" borderId="0" xfId="0" applyFont="1"/>
    <xf numFmtId="0" fontId="2" fillId="2" borderId="0" xfId="0" applyFont="1" applyFill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ROK%202016/Excel%20ROK%202016%20v%20HP/MR_Excel%20do%20MSR%20ROK%2016%20v%20HP%20SK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6"/>
      <sheetName val="Arkusz1"/>
      <sheetName val="Aktywa i Pasywa IVQ16"/>
      <sheetName val="Aktywa i Pasywa IVQ16_szczeg"/>
      <sheetName val="Pozost Aktyw i Zobo KT_DT_ROK"/>
      <sheetName val="Pozost Aktyw i Zobo KT_DT_R old"/>
      <sheetName val="RZiS IVQ16"/>
      <sheetName val="Wynik_1"/>
      <sheetName val="Wynik_2"/>
      <sheetName val="RZiS IVQ16_szczeg"/>
      <sheetName val="CF IVQ16"/>
      <sheetName val="CF IVQ16_ROK"/>
      <sheetName val="Kapitały IVQ16"/>
      <sheetName val="Kapitały XM16_old"/>
      <sheetName val="Kapitały IVQ16_OLD"/>
      <sheetName val="noty do bilansu 6 kolumn"/>
      <sheetName val="Obligacje seria"/>
      <sheetName val="Hierarchia wartości godziwej"/>
      <sheetName val="Zm stanu rezerwy na odroczony"/>
      <sheetName val="rezerwy_BZ"/>
      <sheetName val="Rezerwy ruchy"/>
      <sheetName val="Obligacje seria_JEDNOSTKOWY"/>
      <sheetName val="swiadczenia pracownicze"/>
      <sheetName val="analiza wrazliwości MSR19"/>
      <sheetName val="analiza wrazliwości MSR19_porow"/>
      <sheetName val="T1 skonsolidowane"/>
      <sheetName val="T1 skonsolidowane cd"/>
      <sheetName val="T1 skonsolidowane cd (2)"/>
      <sheetName val="T2  skonsolidowany"/>
      <sheetName val="T2  skonsolidowan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D21">
            <v>2163</v>
          </cell>
          <cell r="G21">
            <v>420</v>
          </cell>
        </row>
        <row r="22">
          <cell r="D22">
            <v>-707</v>
          </cell>
          <cell r="G22">
            <v>-1354</v>
          </cell>
        </row>
        <row r="26">
          <cell r="D26">
            <v>248</v>
          </cell>
          <cell r="G26">
            <v>390</v>
          </cell>
        </row>
        <row r="27">
          <cell r="D27">
            <v>-893</v>
          </cell>
          <cell r="G27">
            <v>-1032</v>
          </cell>
        </row>
        <row r="31">
          <cell r="D31">
            <v>-1147</v>
          </cell>
          <cell r="G31">
            <v>-465</v>
          </cell>
        </row>
        <row r="83">
          <cell r="D83">
            <v>-47976</v>
          </cell>
          <cell r="G83">
            <v>-59489</v>
          </cell>
        </row>
        <row r="118">
          <cell r="D118">
            <v>-43512</v>
          </cell>
          <cell r="G118">
            <v>-54542</v>
          </cell>
        </row>
        <row r="119">
          <cell r="D119">
            <v>-20247</v>
          </cell>
          <cell r="G119">
            <v>-18303</v>
          </cell>
        </row>
        <row r="120">
          <cell r="D120">
            <v>-4073</v>
          </cell>
          <cell r="G120">
            <v>-4352</v>
          </cell>
        </row>
        <row r="121">
          <cell r="D121">
            <v>-2206</v>
          </cell>
          <cell r="G121">
            <v>-2110</v>
          </cell>
        </row>
        <row r="122">
          <cell r="D122">
            <v>-2110</v>
          </cell>
          <cell r="G122">
            <v>-1895</v>
          </cell>
        </row>
        <row r="123">
          <cell r="D123">
            <v>-1129</v>
          </cell>
          <cell r="G123">
            <v>-1152</v>
          </cell>
        </row>
        <row r="125">
          <cell r="D125">
            <v>-74513</v>
          </cell>
          <cell r="G125">
            <v>-84189</v>
          </cell>
        </row>
        <row r="126">
          <cell r="D126">
            <v>-232</v>
          </cell>
          <cell r="G126">
            <v>-693</v>
          </cell>
        </row>
        <row r="127">
          <cell r="D127">
            <v>264</v>
          </cell>
          <cell r="G127">
            <v>213</v>
          </cell>
        </row>
        <row r="129">
          <cell r="D129">
            <v>4125</v>
          </cell>
          <cell r="G129">
            <v>3971</v>
          </cell>
        </row>
        <row r="130">
          <cell r="D130">
            <v>1426</v>
          </cell>
          <cell r="G130">
            <v>1552</v>
          </cell>
        </row>
        <row r="131">
          <cell r="D131">
            <v>707</v>
          </cell>
          <cell r="G131">
            <v>1354</v>
          </cell>
        </row>
        <row r="138">
          <cell r="D138">
            <v>60</v>
          </cell>
          <cell r="G138">
            <v>59</v>
          </cell>
        </row>
        <row r="146">
          <cell r="D146">
            <v>1</v>
          </cell>
        </row>
        <row r="155">
          <cell r="D155">
            <v>-39</v>
          </cell>
          <cell r="G155">
            <v>-38</v>
          </cell>
        </row>
        <row r="162">
          <cell r="D162">
            <v>-133</v>
          </cell>
          <cell r="G162">
            <v>-53</v>
          </cell>
        </row>
        <row r="188">
          <cell r="D188">
            <v>-216</v>
          </cell>
          <cell r="G188">
            <v>-205</v>
          </cell>
        </row>
        <row r="189">
          <cell r="D189">
            <v>-542</v>
          </cell>
          <cell r="G189">
            <v>-317</v>
          </cell>
        </row>
      </sheetData>
      <sheetData sheetId="9"/>
      <sheetData sheetId="10"/>
      <sheetData sheetId="11">
        <row r="14">
          <cell r="D14">
            <v>57775</v>
          </cell>
          <cell r="G14">
            <v>68768</v>
          </cell>
        </row>
        <row r="15">
          <cell r="D15">
            <v>21778</v>
          </cell>
          <cell r="G15">
            <v>19568</v>
          </cell>
        </row>
      </sheetData>
      <sheetData sheetId="12"/>
      <sheetData sheetId="13">
        <row r="55">
          <cell r="D55">
            <v>-912</v>
          </cell>
          <cell r="G55">
            <v>-706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8" sqref="H8"/>
    </sheetView>
  </sheetViews>
  <sheetFormatPr defaultColWidth="8.85546875" defaultRowHeight="12.75" outlineLevelRow="1" x14ac:dyDescent="0.2"/>
  <cols>
    <col min="1" max="1" width="0.85546875" style="34" customWidth="1"/>
    <col min="2" max="2" width="72" style="34" customWidth="1"/>
    <col min="3" max="4" width="10.140625" style="73" bestFit="1" customWidth="1"/>
    <col min="5" max="6" width="9.7109375" style="34" bestFit="1" customWidth="1"/>
    <col min="8" max="16384" width="8.85546875" style="34"/>
  </cols>
  <sheetData>
    <row r="1" spans="1:7" s="54" customFormat="1" ht="15.75" x14ac:dyDescent="0.25">
      <c r="A1" s="52"/>
      <c r="B1" s="66" t="s">
        <v>74</v>
      </c>
      <c r="C1" s="67">
        <v>2018</v>
      </c>
      <c r="D1" s="67">
        <v>2017</v>
      </c>
      <c r="E1" s="67">
        <v>2016</v>
      </c>
      <c r="F1" s="67">
        <v>2015</v>
      </c>
    </row>
    <row r="2" spans="1:7" s="43" customFormat="1" ht="13.15" x14ac:dyDescent="0.25">
      <c r="A2" s="41"/>
      <c r="B2" s="42"/>
      <c r="C2" s="72"/>
      <c r="D2" s="72"/>
      <c r="E2" s="39"/>
      <c r="F2" s="39"/>
    </row>
    <row r="3" spans="1:7" s="54" customFormat="1" ht="15.75" x14ac:dyDescent="0.25">
      <c r="A3" s="52"/>
      <c r="B3" s="53" t="s">
        <v>63</v>
      </c>
      <c r="C3" s="56">
        <v>113269</v>
      </c>
      <c r="D3" s="56">
        <v>98367</v>
      </c>
      <c r="E3" s="65">
        <v>81964</v>
      </c>
      <c r="F3" s="65">
        <v>89146</v>
      </c>
      <c r="G3" s="70"/>
    </row>
    <row r="4" spans="1:7" ht="15" x14ac:dyDescent="0.25">
      <c r="A4" s="32">
        <v>1</v>
      </c>
      <c r="B4" s="44" t="s">
        <v>71</v>
      </c>
      <c r="C4" s="18">
        <v>113269</v>
      </c>
      <c r="D4" s="18">
        <v>98367</v>
      </c>
      <c r="E4" s="18">
        <v>81964</v>
      </c>
      <c r="F4" s="18">
        <v>89146</v>
      </c>
      <c r="G4" s="70"/>
    </row>
    <row r="5" spans="1:7" s="43" customFormat="1" ht="15" x14ac:dyDescent="0.2">
      <c r="A5" s="79"/>
      <c r="B5" s="80" t="s">
        <v>73</v>
      </c>
      <c r="C5" s="81">
        <v>91014</v>
      </c>
      <c r="D5" s="81">
        <v>72915</v>
      </c>
      <c r="E5" s="81">
        <v>57775</v>
      </c>
      <c r="F5" s="81">
        <v>68768</v>
      </c>
      <c r="G5" s="82"/>
    </row>
    <row r="6" spans="1:7" s="43" customFormat="1" ht="15" x14ac:dyDescent="0.2">
      <c r="A6" s="79"/>
      <c r="B6" s="80" t="s">
        <v>40</v>
      </c>
      <c r="C6" s="81">
        <v>18692</v>
      </c>
      <c r="D6" s="81">
        <v>22449</v>
      </c>
      <c r="E6" s="81">
        <v>21778</v>
      </c>
      <c r="F6" s="81">
        <v>19568</v>
      </c>
      <c r="G6" s="82"/>
    </row>
    <row r="7" spans="1:7" s="43" customFormat="1" ht="15" x14ac:dyDescent="0.2">
      <c r="A7" s="79"/>
      <c r="B7" s="80" t="s">
        <v>6</v>
      </c>
      <c r="C7" s="81">
        <v>17</v>
      </c>
      <c r="D7" s="81">
        <v>40</v>
      </c>
      <c r="E7" s="81">
        <v>60</v>
      </c>
      <c r="F7" s="81">
        <v>59</v>
      </c>
      <c r="G7" s="82"/>
    </row>
    <row r="8" spans="1:7" s="43" customFormat="1" ht="15" x14ac:dyDescent="0.2">
      <c r="A8" s="79"/>
      <c r="B8" s="80" t="s">
        <v>7</v>
      </c>
      <c r="C8" s="81">
        <v>0</v>
      </c>
      <c r="D8" s="81">
        <v>1</v>
      </c>
      <c r="E8" s="81">
        <v>1</v>
      </c>
      <c r="F8" s="81"/>
      <c r="G8" s="82"/>
    </row>
    <row r="9" spans="1:7" s="43" customFormat="1" ht="15" x14ac:dyDescent="0.25">
      <c r="A9" s="79"/>
      <c r="B9" s="80" t="s">
        <v>8</v>
      </c>
      <c r="C9" s="81">
        <v>2133</v>
      </c>
      <c r="D9" s="81">
        <v>1202</v>
      </c>
      <c r="E9" s="81">
        <v>2102</v>
      </c>
      <c r="F9" s="81">
        <v>361</v>
      </c>
      <c r="G9" s="82"/>
    </row>
    <row r="10" spans="1:7" s="43" customFormat="1" ht="15" x14ac:dyDescent="0.25">
      <c r="A10" s="79"/>
      <c r="B10" s="80" t="s">
        <v>35</v>
      </c>
      <c r="C10" s="81">
        <v>1413</v>
      </c>
      <c r="D10" s="81">
        <v>1760</v>
      </c>
      <c r="E10" s="81">
        <v>248</v>
      </c>
      <c r="F10" s="81">
        <v>390</v>
      </c>
      <c r="G10" s="82"/>
    </row>
    <row r="11" spans="1:7" s="60" customFormat="1" ht="15" x14ac:dyDescent="0.2">
      <c r="A11" s="58"/>
      <c r="B11" s="78" t="s">
        <v>81</v>
      </c>
      <c r="C11" s="64">
        <v>39</v>
      </c>
      <c r="D11" s="64">
        <v>50</v>
      </c>
      <c r="E11" s="64">
        <v>59</v>
      </c>
      <c r="F11" s="64">
        <v>82</v>
      </c>
      <c r="G11" s="70"/>
    </row>
    <row r="12" spans="1:7" s="60" customFormat="1" ht="15" x14ac:dyDescent="0.2">
      <c r="A12" s="58"/>
      <c r="B12" s="78" t="s">
        <v>79</v>
      </c>
      <c r="C12" s="64">
        <v>0</v>
      </c>
      <c r="D12" s="64">
        <v>645</v>
      </c>
      <c r="E12" s="64">
        <v>0</v>
      </c>
      <c r="F12" s="64">
        <v>0</v>
      </c>
      <c r="G12" s="70"/>
    </row>
    <row r="13" spans="1:7" s="60" customFormat="1" ht="15" x14ac:dyDescent="0.2">
      <c r="A13" s="58"/>
      <c r="B13" s="78" t="s">
        <v>82</v>
      </c>
      <c r="C13" s="64">
        <v>1287</v>
      </c>
      <c r="D13" s="64">
        <v>1025</v>
      </c>
      <c r="E13" s="64">
        <v>156</v>
      </c>
      <c r="F13" s="64">
        <v>270</v>
      </c>
      <c r="G13" s="70"/>
    </row>
    <row r="14" spans="1:7" s="60" customFormat="1" ht="15" x14ac:dyDescent="0.2">
      <c r="A14" s="58"/>
      <c r="B14" s="78" t="s">
        <v>83</v>
      </c>
      <c r="C14" s="64">
        <v>87</v>
      </c>
      <c r="D14" s="64">
        <v>40</v>
      </c>
      <c r="E14" s="64">
        <v>33</v>
      </c>
      <c r="F14" s="64">
        <v>38</v>
      </c>
      <c r="G14" s="70"/>
    </row>
    <row r="15" spans="1:7" ht="15" x14ac:dyDescent="0.25">
      <c r="A15" s="32"/>
      <c r="B15" s="33"/>
      <c r="C15" s="20"/>
      <c r="D15" s="20"/>
      <c r="E15" s="20"/>
      <c r="F15" s="20"/>
      <c r="G15" s="70"/>
    </row>
    <row r="16" spans="1:7" s="54" customFormat="1" ht="15.75" x14ac:dyDescent="0.25">
      <c r="A16" s="55">
        <v>8</v>
      </c>
      <c r="B16" s="53" t="s">
        <v>64</v>
      </c>
      <c r="C16" s="56">
        <v>-108734</v>
      </c>
      <c r="D16" s="56">
        <v>-92611</v>
      </c>
      <c r="E16" s="56">
        <v>-77037</v>
      </c>
      <c r="F16" s="56">
        <v>-86717</v>
      </c>
      <c r="G16" s="70"/>
    </row>
    <row r="17" spans="1:7" ht="15" x14ac:dyDescent="0.25">
      <c r="A17" s="45">
        <v>2</v>
      </c>
      <c r="B17" s="46" t="s">
        <v>65</v>
      </c>
      <c r="C17" s="26">
        <v>-101598</v>
      </c>
      <c r="D17" s="26">
        <v>-85327</v>
      </c>
      <c r="E17" s="26">
        <v>-71726</v>
      </c>
      <c r="F17" s="26">
        <v>-82103</v>
      </c>
      <c r="G17" s="70"/>
    </row>
    <row r="18" spans="1:7" s="43" customFormat="1" ht="15.75" customHeight="1" x14ac:dyDescent="0.2">
      <c r="A18" s="79" t="s">
        <v>44</v>
      </c>
      <c r="B18" s="80" t="s">
        <v>9</v>
      </c>
      <c r="C18" s="81">
        <v>-100534</v>
      </c>
      <c r="D18" s="81">
        <v>-84823</v>
      </c>
      <c r="E18" s="81">
        <v>-71163</v>
      </c>
      <c r="F18" s="81">
        <v>-80811</v>
      </c>
      <c r="G18" s="82"/>
    </row>
    <row r="19" spans="1:7" s="60" customFormat="1" ht="15" x14ac:dyDescent="0.25">
      <c r="A19" s="58"/>
      <c r="B19" s="76" t="s">
        <v>10</v>
      </c>
      <c r="C19" s="40">
        <v>-2673</v>
      </c>
      <c r="D19" s="40">
        <v>-2421</v>
      </c>
      <c r="E19" s="40">
        <v>-2110</v>
      </c>
      <c r="F19" s="40">
        <v>-1895</v>
      </c>
      <c r="G19" s="70"/>
    </row>
    <row r="20" spans="1:7" s="60" customFormat="1" ht="15" x14ac:dyDescent="0.2">
      <c r="A20" s="58"/>
      <c r="B20" s="76" t="s">
        <v>11</v>
      </c>
      <c r="C20" s="40">
        <v>-75789</v>
      </c>
      <c r="D20" s="40">
        <v>-57277</v>
      </c>
      <c r="E20" s="40">
        <v>-43512</v>
      </c>
      <c r="F20" s="40">
        <v>-54542</v>
      </c>
      <c r="G20" s="70"/>
    </row>
    <row r="21" spans="1:7" s="60" customFormat="1" ht="15" x14ac:dyDescent="0.2">
      <c r="A21" s="58"/>
      <c r="B21" s="76" t="s">
        <v>12</v>
      </c>
      <c r="C21" s="40">
        <v>-4593</v>
      </c>
      <c r="D21" s="40">
        <v>-4218</v>
      </c>
      <c r="E21" s="40">
        <v>-4073</v>
      </c>
      <c r="F21" s="40">
        <v>-4352</v>
      </c>
      <c r="G21" s="70"/>
    </row>
    <row r="22" spans="1:7" s="60" customFormat="1" ht="15" x14ac:dyDescent="0.2">
      <c r="A22" s="58"/>
      <c r="B22" s="76" t="s">
        <v>13</v>
      </c>
      <c r="C22" s="40">
        <v>-995</v>
      </c>
      <c r="D22" s="40">
        <v>-407</v>
      </c>
      <c r="E22" s="40">
        <v>-1221</v>
      </c>
      <c r="F22" s="40">
        <v>-1719</v>
      </c>
      <c r="G22" s="70"/>
    </row>
    <row r="23" spans="1:7" s="60" customFormat="1" ht="15" x14ac:dyDescent="0.2">
      <c r="A23" s="58"/>
      <c r="B23" s="76" t="s">
        <v>14</v>
      </c>
      <c r="C23" s="40">
        <v>-16484</v>
      </c>
      <c r="D23" s="40">
        <v>-20500</v>
      </c>
      <c r="E23" s="40">
        <v>-20247</v>
      </c>
      <c r="F23" s="40">
        <v>-18303</v>
      </c>
      <c r="G23" s="70"/>
    </row>
    <row r="24" spans="1:7" ht="16.5" customHeight="1" x14ac:dyDescent="0.2">
      <c r="A24" s="32" t="s">
        <v>45</v>
      </c>
      <c r="B24" s="77" t="s">
        <v>89</v>
      </c>
      <c r="C24" s="20">
        <v>-1064</v>
      </c>
      <c r="D24" s="20">
        <v>-504</v>
      </c>
      <c r="E24" s="20">
        <v>-563</v>
      </c>
      <c r="F24" s="20">
        <v>-1292</v>
      </c>
      <c r="G24" s="70"/>
    </row>
    <row r="25" spans="1:7" s="60" customFormat="1" ht="15" x14ac:dyDescent="0.2">
      <c r="A25" s="58"/>
      <c r="B25" s="76" t="s">
        <v>16</v>
      </c>
      <c r="C25" s="40">
        <v>-47</v>
      </c>
      <c r="D25" s="40">
        <v>-49</v>
      </c>
      <c r="E25" s="40">
        <v>-39</v>
      </c>
      <c r="F25" s="40">
        <v>-38</v>
      </c>
      <c r="G25" s="70"/>
    </row>
    <row r="26" spans="1:7" s="60" customFormat="1" ht="15" x14ac:dyDescent="0.2">
      <c r="A26" s="58"/>
      <c r="B26" s="76" t="s">
        <v>17</v>
      </c>
      <c r="C26" s="40">
        <v>-1017</v>
      </c>
      <c r="D26" s="40">
        <v>-455</v>
      </c>
      <c r="E26" s="40">
        <v>-524</v>
      </c>
      <c r="F26" s="40">
        <v>-1254</v>
      </c>
      <c r="G26" s="70"/>
    </row>
    <row r="27" spans="1:7" ht="15" x14ac:dyDescent="0.2">
      <c r="A27" s="45">
        <v>3</v>
      </c>
      <c r="B27" s="46" t="s">
        <v>66</v>
      </c>
      <c r="C27" s="26">
        <v>-2628</v>
      </c>
      <c r="D27" s="26">
        <v>-2391</v>
      </c>
      <c r="E27" s="26">
        <v>-2206</v>
      </c>
      <c r="F27" s="26">
        <v>-2110</v>
      </c>
      <c r="G27" s="70"/>
    </row>
    <row r="28" spans="1:7" ht="15" hidden="1" x14ac:dyDescent="0.25">
      <c r="A28" s="47"/>
      <c r="B28" s="48" t="s">
        <v>19</v>
      </c>
      <c r="C28" s="29"/>
      <c r="D28" s="29"/>
      <c r="E28" s="29"/>
      <c r="F28" s="29"/>
      <c r="G28" s="70"/>
    </row>
    <row r="29" spans="1:7" ht="15" hidden="1" x14ac:dyDescent="0.25">
      <c r="A29" s="47"/>
      <c r="B29" s="48" t="s">
        <v>20</v>
      </c>
      <c r="C29" s="29"/>
      <c r="D29" s="29"/>
      <c r="E29" s="29"/>
      <c r="F29" s="29"/>
      <c r="G29" s="70"/>
    </row>
    <row r="30" spans="1:7" ht="15" hidden="1" x14ac:dyDescent="0.25">
      <c r="A30" s="47"/>
      <c r="B30" s="48" t="s">
        <v>21</v>
      </c>
      <c r="C30" s="29"/>
      <c r="D30" s="29"/>
      <c r="E30" s="29"/>
      <c r="F30" s="29"/>
      <c r="G30" s="70"/>
    </row>
    <row r="31" spans="1:7" ht="15" x14ac:dyDescent="0.2">
      <c r="A31" s="45">
        <v>4</v>
      </c>
      <c r="B31" s="46" t="s">
        <v>67</v>
      </c>
      <c r="C31" s="26">
        <v>-2801</v>
      </c>
      <c r="D31" s="26">
        <v>-3084</v>
      </c>
      <c r="E31" s="26">
        <v>-1805</v>
      </c>
      <c r="F31" s="26">
        <v>-1738</v>
      </c>
      <c r="G31" s="70"/>
    </row>
    <row r="32" spans="1:7" ht="15" x14ac:dyDescent="0.2">
      <c r="A32" s="45"/>
      <c r="B32" s="75" t="s">
        <v>27</v>
      </c>
      <c r="C32" s="62">
        <v>-1284</v>
      </c>
      <c r="D32" s="62">
        <v>-1384</v>
      </c>
      <c r="E32" s="62">
        <v>-912</v>
      </c>
      <c r="F32" s="62">
        <v>-706</v>
      </c>
      <c r="G32" s="70"/>
    </row>
    <row r="33" spans="1:7" ht="15.75" customHeight="1" x14ac:dyDescent="0.2">
      <c r="A33" s="47" t="s">
        <v>46</v>
      </c>
      <c r="B33" s="75" t="s">
        <v>22</v>
      </c>
      <c r="C33" s="71">
        <v>-1517</v>
      </c>
      <c r="D33" s="71">
        <v>-1700</v>
      </c>
      <c r="E33" s="62">
        <v>-893</v>
      </c>
      <c r="F33" s="62">
        <v>-1032</v>
      </c>
      <c r="G33" s="70"/>
    </row>
    <row r="34" spans="1:7" s="60" customFormat="1" ht="15" x14ac:dyDescent="0.2">
      <c r="A34" s="58"/>
      <c r="B34" s="78" t="s">
        <v>84</v>
      </c>
      <c r="C34" s="64">
        <v>-207</v>
      </c>
      <c r="D34" s="64">
        <v>-324</v>
      </c>
      <c r="E34" s="64">
        <v>-216</v>
      </c>
      <c r="F34" s="64">
        <v>-205</v>
      </c>
      <c r="G34" s="70"/>
    </row>
    <row r="35" spans="1:7" s="60" customFormat="1" ht="15" x14ac:dyDescent="0.2">
      <c r="A35" s="58"/>
      <c r="B35" s="78" t="s">
        <v>80</v>
      </c>
      <c r="C35" s="64">
        <v>-353</v>
      </c>
      <c r="D35" s="64">
        <v>0</v>
      </c>
      <c r="E35" s="64">
        <v>-542</v>
      </c>
      <c r="F35" s="64">
        <v>-317</v>
      </c>
      <c r="G35" s="70"/>
    </row>
    <row r="36" spans="1:7" s="60" customFormat="1" ht="15" x14ac:dyDescent="0.2">
      <c r="A36" s="58"/>
      <c r="B36" s="78" t="s">
        <v>77</v>
      </c>
      <c r="C36" s="64">
        <v>-850</v>
      </c>
      <c r="D36" s="64">
        <v>-1330</v>
      </c>
      <c r="E36" s="64">
        <v>-98</v>
      </c>
      <c r="F36" s="64">
        <v>-447</v>
      </c>
      <c r="G36" s="70"/>
    </row>
    <row r="37" spans="1:7" s="60" customFormat="1" ht="15" x14ac:dyDescent="0.2">
      <c r="A37" s="58"/>
      <c r="B37" s="78" t="s">
        <v>25</v>
      </c>
      <c r="C37" s="64">
        <v>-107</v>
      </c>
      <c r="D37" s="64">
        <v>-46</v>
      </c>
      <c r="E37" s="64">
        <v>-37</v>
      </c>
      <c r="F37" s="64">
        <v>-63</v>
      </c>
      <c r="G37" s="70"/>
    </row>
    <row r="38" spans="1:7" ht="15" hidden="1" x14ac:dyDescent="0.25">
      <c r="A38" s="32"/>
      <c r="B38" s="61" t="s">
        <v>26</v>
      </c>
      <c r="C38" s="62"/>
      <c r="D38" s="62"/>
      <c r="E38" s="62"/>
      <c r="F38" s="62"/>
      <c r="G38" s="70"/>
    </row>
    <row r="39" spans="1:7" ht="15" x14ac:dyDescent="0.2">
      <c r="A39" s="45">
        <v>5</v>
      </c>
      <c r="B39" s="46" t="s">
        <v>68</v>
      </c>
      <c r="C39" s="26">
        <v>-1198</v>
      </c>
      <c r="D39" s="26">
        <v>-1355</v>
      </c>
      <c r="E39" s="26">
        <v>-884</v>
      </c>
      <c r="F39" s="26">
        <v>-363</v>
      </c>
      <c r="G39" s="70"/>
    </row>
    <row r="40" spans="1:7" ht="15" x14ac:dyDescent="0.2">
      <c r="A40" s="47"/>
      <c r="B40" s="75" t="s">
        <v>29</v>
      </c>
      <c r="C40" s="62">
        <v>-1181</v>
      </c>
      <c r="D40" s="62">
        <v>-1329</v>
      </c>
      <c r="E40" s="62">
        <v>-751</v>
      </c>
      <c r="F40" s="62">
        <v>-310</v>
      </c>
      <c r="G40" s="70"/>
    </row>
    <row r="41" spans="1:7" ht="15" x14ac:dyDescent="0.2">
      <c r="A41" s="47"/>
      <c r="B41" s="75" t="s">
        <v>30</v>
      </c>
      <c r="C41" s="62">
        <v>-17</v>
      </c>
      <c r="D41" s="62">
        <v>-26</v>
      </c>
      <c r="E41" s="62">
        <v>-133</v>
      </c>
      <c r="F41" s="62">
        <v>-53</v>
      </c>
      <c r="G41" s="70"/>
    </row>
    <row r="42" spans="1:7" ht="15" x14ac:dyDescent="0.2">
      <c r="A42" s="45">
        <v>6</v>
      </c>
      <c r="B42" s="46" t="s">
        <v>70</v>
      </c>
      <c r="C42" s="26">
        <v>-438</v>
      </c>
      <c r="D42" s="26">
        <v>-416</v>
      </c>
      <c r="E42" s="26">
        <v>-405</v>
      </c>
      <c r="F42" s="26">
        <v>-394</v>
      </c>
      <c r="G42" s="70"/>
    </row>
    <row r="43" spans="1:7" ht="15" x14ac:dyDescent="0.2">
      <c r="A43" s="45">
        <v>7</v>
      </c>
      <c r="B43" s="46" t="s">
        <v>69</v>
      </c>
      <c r="C43" s="26">
        <v>-71</v>
      </c>
      <c r="D43" s="26">
        <v>-38</v>
      </c>
      <c r="E43" s="26">
        <v>-11</v>
      </c>
      <c r="F43" s="26">
        <v>-9</v>
      </c>
      <c r="G43" s="70"/>
    </row>
    <row r="44" spans="1:7" ht="15" x14ac:dyDescent="0.2">
      <c r="G44" s="70"/>
    </row>
    <row r="45" spans="1:7" s="57" customFormat="1" ht="15.75" x14ac:dyDescent="0.25">
      <c r="A45" s="55">
        <v>9</v>
      </c>
      <c r="B45" s="53" t="s">
        <v>72</v>
      </c>
      <c r="C45" s="56">
        <v>4535</v>
      </c>
      <c r="D45" s="56">
        <v>5756</v>
      </c>
      <c r="E45" s="56">
        <v>4927</v>
      </c>
      <c r="F45" s="56">
        <v>2429</v>
      </c>
      <c r="G45" s="70"/>
    </row>
    <row r="47" spans="1:7" x14ac:dyDescent="0.2">
      <c r="C47" s="74"/>
      <c r="D47" s="74"/>
      <c r="E47" s="50"/>
      <c r="F47" s="50"/>
    </row>
    <row r="48" spans="1:7" ht="13.15" hidden="1" outlineLevel="1" x14ac:dyDescent="0.25">
      <c r="B48" s="34" t="s">
        <v>78</v>
      </c>
      <c r="C48" s="84">
        <v>71373067.806747645</v>
      </c>
      <c r="D48" s="84">
        <v>37550904.509079799</v>
      </c>
      <c r="E48" s="84">
        <v>10934713.8893704</v>
      </c>
      <c r="F48" s="84">
        <v>8918307.9226437192</v>
      </c>
    </row>
    <row r="49" spans="2:6" ht="13.15" hidden="1" outlineLevel="1" x14ac:dyDescent="0.25">
      <c r="B49" s="69"/>
      <c r="E49" s="73"/>
      <c r="F49" s="73"/>
    </row>
    <row r="50" spans="2:6" ht="13.15" hidden="1" outlineLevel="1" x14ac:dyDescent="0.25">
      <c r="B50" s="34" t="s">
        <v>85</v>
      </c>
      <c r="C50" s="84">
        <v>39724884.702133775</v>
      </c>
      <c r="D50" s="84">
        <v>35801916.226438299</v>
      </c>
      <c r="E50" s="84">
        <v>31256671.084197499</v>
      </c>
      <c r="F50" s="84">
        <v>36743699.5991183</v>
      </c>
    </row>
    <row r="51" spans="2:6" ht="13.15" hidden="1" outlineLevel="1" x14ac:dyDescent="0.25">
      <c r="B51" s="34" t="s">
        <v>86</v>
      </c>
      <c r="C51" s="84">
        <v>326717985.39247203</v>
      </c>
      <c r="D51" s="84">
        <v>308376905.44327402</v>
      </c>
      <c r="E51" s="84">
        <v>303630764.76860201</v>
      </c>
      <c r="F51" s="84">
        <v>289959839.76077002</v>
      </c>
    </row>
    <row r="52" spans="2:6" ht="13.15" hidden="1" outlineLevel="1" x14ac:dyDescent="0.25">
      <c r="B52" s="34" t="s">
        <v>87</v>
      </c>
      <c r="C52" s="84">
        <v>3173622.6243974911</v>
      </c>
      <c r="D52" s="84">
        <v>2954632.8750993302</v>
      </c>
      <c r="E52" s="84">
        <v>2787843.7663922999</v>
      </c>
      <c r="F52" s="84">
        <v>3799302.3175683902</v>
      </c>
    </row>
    <row r="53" spans="2:6" ht="13.15" hidden="1" outlineLevel="1" x14ac:dyDescent="0.25">
      <c r="B53" s="34" t="s">
        <v>88</v>
      </c>
      <c r="C53" s="84">
        <v>67987788.776296005</v>
      </c>
      <c r="D53" s="84">
        <v>68477278.037165999</v>
      </c>
      <c r="E53" s="84">
        <v>66828647.970077999</v>
      </c>
      <c r="F53" s="84">
        <v>63752209.651720002</v>
      </c>
    </row>
    <row r="54" spans="2:6" ht="13.15" hidden="1" outlineLevel="1" x14ac:dyDescent="0.25">
      <c r="C54" s="83"/>
      <c r="D54" s="83"/>
      <c r="E54" s="83"/>
      <c r="F54" s="83"/>
    </row>
    <row r="55" spans="2:6" ht="13.15" hidden="1" outlineLevel="1" x14ac:dyDescent="0.25">
      <c r="B55" s="86"/>
      <c r="C55" s="74"/>
      <c r="D55" s="74"/>
    </row>
    <row r="56" spans="2:6" ht="13.15" hidden="1" outlineLevel="1" x14ac:dyDescent="0.25">
      <c r="B56" s="85"/>
      <c r="C56" s="74"/>
      <c r="D56" s="74"/>
    </row>
    <row r="57" spans="2:6" ht="13.15" hidden="1" outlineLevel="1" x14ac:dyDescent="0.25"/>
    <row r="58" spans="2:6" ht="13.15" hidden="1" outlineLevel="1" x14ac:dyDescent="0.25"/>
    <row r="59" spans="2:6" ht="13.15" hidden="1" outlineLevel="1" x14ac:dyDescent="0.25"/>
    <row r="60" spans="2:6" ht="13.15" hidden="1" outlineLevel="1" x14ac:dyDescent="0.25"/>
    <row r="61" spans="2:6" ht="13.15" hidden="1" outlineLevel="1" x14ac:dyDescent="0.25"/>
    <row r="62" spans="2:6" ht="13.15" hidden="1" outlineLevel="1" x14ac:dyDescent="0.25"/>
    <row r="63" spans="2:6" ht="13.15" hidden="1" outlineLevel="1" x14ac:dyDescent="0.25"/>
    <row r="64" spans="2:6" ht="13.15" hidden="1" outlineLevel="1" x14ac:dyDescent="0.25"/>
    <row r="65" ht="13.15" hidden="1" outlineLevel="1" x14ac:dyDescent="0.25"/>
    <row r="66" ht="13.15" hidden="1" outlineLevel="1" x14ac:dyDescent="0.25"/>
    <row r="67" ht="13.15" hidden="1" outlineLevel="1" x14ac:dyDescent="0.25"/>
    <row r="68" ht="13.15" hidden="1" outlineLevel="1" x14ac:dyDescent="0.25"/>
    <row r="69" ht="13.15" hidden="1" outlineLevel="1" x14ac:dyDescent="0.25"/>
    <row r="70" ht="13.15" hidden="1" outlineLevel="1" x14ac:dyDescent="0.25"/>
    <row r="71" ht="13.15" hidden="1" outlineLevel="1" x14ac:dyDescent="0.25"/>
    <row r="72" ht="13.15" hidden="1" outlineLevel="1" x14ac:dyDescent="0.25"/>
    <row r="73" ht="13.15" hidden="1" outlineLevel="1" x14ac:dyDescent="0.25"/>
    <row r="74" ht="13.15" hidden="1" outlineLevel="1" x14ac:dyDescent="0.25"/>
    <row r="75" ht="13.15" hidden="1" outlineLevel="1" x14ac:dyDescent="0.25"/>
    <row r="76" ht="13.15" hidden="1" outlineLevel="1" x14ac:dyDescent="0.25"/>
    <row r="77" ht="13.15" hidden="1" outlineLevel="1" x14ac:dyDescent="0.25"/>
    <row r="78" ht="13.15" hidden="1" outlineLevel="1" x14ac:dyDescent="0.25"/>
    <row r="79" ht="13.15" hidden="1" outlineLevel="1" x14ac:dyDescent="0.25"/>
    <row r="80" ht="13.15" hidden="1" outlineLevel="1" x14ac:dyDescent="0.25"/>
    <row r="81" spans="2:2" ht="13.15" hidden="1" outlineLevel="1" x14ac:dyDescent="0.25"/>
    <row r="82" spans="2:2" ht="13.15" hidden="1" outlineLevel="1" x14ac:dyDescent="0.25"/>
    <row r="83" spans="2:2" ht="13.15" hidden="1" outlineLevel="1" x14ac:dyDescent="0.25"/>
    <row r="84" spans="2:2" ht="13.15" hidden="1" outlineLevel="1" x14ac:dyDescent="0.25">
      <c r="B84" s="85"/>
    </row>
    <row r="85" spans="2:2" ht="13.15" hidden="1" outlineLevel="1" x14ac:dyDescent="0.25"/>
    <row r="86" spans="2:2" ht="13.15" hidden="1" outlineLevel="1" x14ac:dyDescent="0.25"/>
    <row r="87" spans="2:2" ht="13.15" hidden="1" outlineLevel="1" x14ac:dyDescent="0.25"/>
    <row r="88" spans="2:2" ht="13.15" hidden="1" outlineLevel="1" x14ac:dyDescent="0.25"/>
    <row r="89" spans="2:2" ht="13.15" hidden="1" outlineLevel="1" x14ac:dyDescent="0.25"/>
    <row r="90" spans="2:2" ht="13.15" hidden="1" outlineLevel="1" x14ac:dyDescent="0.25"/>
    <row r="91" spans="2:2" ht="13.15" hidden="1" outlineLevel="1" x14ac:dyDescent="0.25"/>
    <row r="92" spans="2:2" ht="13.15" hidden="1" outlineLevel="1" x14ac:dyDescent="0.25"/>
    <row r="93" spans="2:2" ht="13.15" hidden="1" outlineLevel="1" x14ac:dyDescent="0.25"/>
    <row r="94" spans="2:2" ht="13.15" hidden="1" outlineLevel="1" x14ac:dyDescent="0.25"/>
    <row r="95" spans="2:2" ht="13.15" hidden="1" outlineLevel="1" x14ac:dyDescent="0.25"/>
    <row r="96" spans="2:2" ht="13.15" hidden="1" outlineLevel="1" x14ac:dyDescent="0.25"/>
    <row r="97" spans="2:2" ht="13.15" hidden="1" outlineLevel="1" x14ac:dyDescent="0.25"/>
    <row r="98" spans="2:2" ht="13.15" hidden="1" outlineLevel="1" x14ac:dyDescent="0.25"/>
    <row r="99" spans="2:2" ht="13.15" hidden="1" outlineLevel="1" x14ac:dyDescent="0.25"/>
    <row r="100" spans="2:2" ht="13.15" hidden="1" outlineLevel="1" x14ac:dyDescent="0.25"/>
    <row r="101" spans="2:2" ht="13.15" hidden="1" outlineLevel="1" x14ac:dyDescent="0.25"/>
    <row r="102" spans="2:2" ht="13.15" hidden="1" outlineLevel="1" x14ac:dyDescent="0.25"/>
    <row r="103" spans="2:2" ht="13.15" hidden="1" outlineLevel="1" x14ac:dyDescent="0.25"/>
    <row r="104" spans="2:2" ht="13.15" hidden="1" outlineLevel="1" x14ac:dyDescent="0.25"/>
    <row r="105" spans="2:2" ht="13.15" hidden="1" outlineLevel="1" x14ac:dyDescent="0.25">
      <c r="B105" s="85"/>
    </row>
    <row r="106" spans="2:2" ht="13.15" hidden="1" outlineLevel="1" x14ac:dyDescent="0.25"/>
    <row r="107" spans="2:2" ht="13.15" hidden="1" outlineLevel="1" x14ac:dyDescent="0.25"/>
    <row r="108" spans="2:2" ht="13.15" hidden="1" outlineLevel="1" x14ac:dyDescent="0.25"/>
    <row r="109" spans="2:2" ht="13.15" hidden="1" outlineLevel="1" x14ac:dyDescent="0.25"/>
    <row r="110" spans="2:2" ht="13.15" hidden="1" outlineLevel="1" x14ac:dyDescent="0.25"/>
    <row r="111" spans="2:2" ht="13.15" hidden="1" outlineLevel="1" x14ac:dyDescent="0.25"/>
    <row r="112" spans="2:2" ht="13.15" hidden="1" outlineLevel="1" x14ac:dyDescent="0.25"/>
    <row r="113" ht="13.15" hidden="1" outlineLevel="1" x14ac:dyDescent="0.25"/>
    <row r="114" ht="13.15" hidden="1" outlineLevel="1" x14ac:dyDescent="0.25"/>
    <row r="115" ht="13.15" hidden="1" outlineLevel="1" x14ac:dyDescent="0.25"/>
    <row r="116" ht="13.15" hidden="1" outlineLevel="1" x14ac:dyDescent="0.25"/>
    <row r="117" ht="13.15" hidden="1" outlineLevel="1" x14ac:dyDescent="0.25"/>
    <row r="118" ht="13.15" hidden="1" outlineLevel="1" x14ac:dyDescent="0.25"/>
    <row r="119" ht="13.15" hidden="1" outlineLevel="1" x14ac:dyDescent="0.25"/>
    <row r="120" ht="13.15" hidden="1" outlineLevel="1" x14ac:dyDescent="0.25"/>
    <row r="121" ht="13.15" hidden="1" outlineLevel="1" x14ac:dyDescent="0.25"/>
    <row r="122" ht="13.15" hidden="1" outlineLevel="1" x14ac:dyDescent="0.25"/>
    <row r="123" ht="13.15" hidden="1" outlineLevel="1" x14ac:dyDescent="0.25"/>
    <row r="124" ht="13.15" hidden="1" outlineLevel="1" x14ac:dyDescent="0.25"/>
    <row r="125" ht="13.15" hidden="1" outlineLevel="1" x14ac:dyDescent="0.25"/>
    <row r="126" ht="13.15" hidden="1" outlineLevel="1" x14ac:dyDescent="0.25"/>
    <row r="127" ht="13.15" hidden="1" outlineLevel="1" x14ac:dyDescent="0.25"/>
    <row r="128" ht="13.15" hidden="1" outlineLevel="1" x14ac:dyDescent="0.25"/>
    <row r="129" spans="2:2" ht="13.15" hidden="1" outlineLevel="1" x14ac:dyDescent="0.25"/>
    <row r="130" spans="2:2" ht="13.15" hidden="1" outlineLevel="1" x14ac:dyDescent="0.25"/>
    <row r="131" spans="2:2" ht="13.15" hidden="1" outlineLevel="1" x14ac:dyDescent="0.25"/>
    <row r="132" spans="2:2" ht="13.15" hidden="1" outlineLevel="1" x14ac:dyDescent="0.25"/>
    <row r="133" spans="2:2" ht="13.15" hidden="1" outlineLevel="1" x14ac:dyDescent="0.25"/>
    <row r="134" spans="2:2" ht="13.15" hidden="1" outlineLevel="1" x14ac:dyDescent="0.25"/>
    <row r="135" spans="2:2" ht="13.15" hidden="1" outlineLevel="1" x14ac:dyDescent="0.25">
      <c r="B135" s="85"/>
    </row>
    <row r="136" spans="2:2" ht="13.15" hidden="1" outlineLevel="1" x14ac:dyDescent="0.25"/>
    <row r="137" spans="2:2" ht="13.15" hidden="1" outlineLevel="1" x14ac:dyDescent="0.25"/>
    <row r="138" spans="2:2" ht="13.15" hidden="1" outlineLevel="1" x14ac:dyDescent="0.25"/>
    <row r="139" spans="2:2" ht="13.15" hidden="1" outlineLevel="1" x14ac:dyDescent="0.25"/>
    <row r="140" spans="2:2" ht="13.15" hidden="1" outlineLevel="1" x14ac:dyDescent="0.25"/>
    <row r="141" spans="2:2" ht="13.15" hidden="1" outlineLevel="1" x14ac:dyDescent="0.25"/>
    <row r="142" spans="2:2" ht="13.15" hidden="1" outlineLevel="1" x14ac:dyDescent="0.25"/>
    <row r="143" spans="2:2" ht="13.15" hidden="1" outlineLevel="1" x14ac:dyDescent="0.25"/>
    <row r="144" spans="2:2" ht="13.15" hidden="1" outlineLevel="1" x14ac:dyDescent="0.25"/>
    <row r="145" ht="13.15" hidden="1" outlineLevel="1" x14ac:dyDescent="0.25"/>
    <row r="146" ht="13.15" hidden="1" outlineLevel="1" x14ac:dyDescent="0.25"/>
    <row r="147" ht="13.15" hidden="1" outlineLevel="1" x14ac:dyDescent="0.25"/>
    <row r="148" ht="13.15" hidden="1" outlineLevel="1" x14ac:dyDescent="0.25"/>
    <row r="149" ht="13.15" hidden="1" outlineLevel="1" x14ac:dyDescent="0.25"/>
    <row r="150" ht="13.15" hidden="1" outlineLevel="1" x14ac:dyDescent="0.25"/>
    <row r="151" ht="13.15" hidden="1" outlineLevel="1" x14ac:dyDescent="0.25"/>
    <row r="152" ht="13.15" hidden="1" outlineLevel="1" x14ac:dyDescent="0.25"/>
    <row r="153" ht="13.15" hidden="1" outlineLevel="1" x14ac:dyDescent="0.25"/>
    <row r="154" ht="13.15" hidden="1" outlineLevel="1" x14ac:dyDescent="0.25"/>
    <row r="155" ht="13.15" hidden="1" outlineLevel="1" x14ac:dyDescent="0.25"/>
    <row r="156" ht="13.15" hidden="1" outlineLevel="1" x14ac:dyDescent="0.25"/>
    <row r="157" ht="13.15" hidden="1" outlineLevel="1" x14ac:dyDescent="0.25"/>
    <row r="158" ht="13.15" hidden="1" outlineLevel="1" x14ac:dyDescent="0.25"/>
    <row r="159" ht="13.15" hidden="1" outlineLevel="1" x14ac:dyDescent="0.25"/>
    <row r="160" ht="13.15" hidden="1" outlineLevel="1" x14ac:dyDescent="0.25"/>
    <row r="161" ht="13.15" hidden="1" outlineLevel="1" x14ac:dyDescent="0.25"/>
    <row r="162" ht="13.15" hidden="1" outlineLevel="1" x14ac:dyDescent="0.25"/>
    <row r="163" ht="13.15" hidden="1" outlineLevel="1" x14ac:dyDescent="0.25"/>
    <row r="164" ht="13.15" hidden="1" outlineLevel="1" x14ac:dyDescent="0.25"/>
    <row r="165" ht="13.15" hidden="1" outlineLevel="1" x14ac:dyDescent="0.25"/>
    <row r="166" ht="13.15" hidden="1" outlineLevel="1" x14ac:dyDescent="0.25"/>
    <row r="167" ht="13.15" hidden="1" outlineLevel="1" x14ac:dyDescent="0.25"/>
    <row r="168" ht="13.15" hidden="1" outlineLevel="1" x14ac:dyDescent="0.25"/>
    <row r="169" ht="13.15" hidden="1" outlineLevel="1" x14ac:dyDescent="0.25"/>
    <row r="170" ht="13.15" hidden="1" outlineLevel="1" x14ac:dyDescent="0.25"/>
    <row r="171" ht="13.15" hidden="1" outlineLevel="1" x14ac:dyDescent="0.25"/>
    <row r="172" ht="13.15" hidden="1" outlineLevel="1" x14ac:dyDescent="0.25"/>
    <row r="173" ht="13.15" hidden="1" outlineLevel="1" x14ac:dyDescent="0.25"/>
    <row r="174" ht="13.15" hidden="1" outlineLevel="1" x14ac:dyDescent="0.25"/>
    <row r="175" ht="13.15" hidden="1" outlineLevel="1" x14ac:dyDescent="0.25"/>
    <row r="176" ht="13.15" hidden="1" outlineLevel="1" x14ac:dyDescent="0.25"/>
    <row r="177" ht="13.15" hidden="1" outlineLevel="1" x14ac:dyDescent="0.25"/>
    <row r="178" ht="13.15" hidden="1" outlineLevel="1" x14ac:dyDescent="0.25"/>
    <row r="179" ht="13.15" hidden="1" outlineLevel="1" x14ac:dyDescent="0.25"/>
    <row r="180" ht="13.15" hidden="1" outlineLevel="1" x14ac:dyDescent="0.25"/>
    <row r="181" ht="13.15" hidden="1" outlineLevel="1" x14ac:dyDescent="0.25"/>
    <row r="182" ht="13.15" hidden="1" outlineLevel="1" x14ac:dyDescent="0.25"/>
    <row r="183" ht="13.15" hidden="1" outlineLevel="1" x14ac:dyDescent="0.25"/>
    <row r="184" ht="13.15" hidden="1" outlineLevel="1" x14ac:dyDescent="0.25"/>
    <row r="185" ht="13.15" hidden="1" outlineLevel="1" x14ac:dyDescent="0.25"/>
    <row r="186" ht="13.15" hidden="1" outlineLevel="1" x14ac:dyDescent="0.25"/>
    <row r="187" ht="13.15" hidden="1" outlineLevel="1" x14ac:dyDescent="0.25"/>
    <row r="188" ht="13.15" hidden="1" outlineLevel="1" x14ac:dyDescent="0.25"/>
    <row r="189" ht="13.15" hidden="1" outlineLevel="1" x14ac:dyDescent="0.25"/>
    <row r="190" ht="13.15" hidden="1" outlineLevel="1" x14ac:dyDescent="0.25"/>
    <row r="191" ht="13.15" hidden="1" outlineLevel="1" x14ac:dyDescent="0.25"/>
    <row r="192" ht="13.15" hidden="1" outlineLevel="1" x14ac:dyDescent="0.25"/>
    <row r="193" ht="13.15" hidden="1" outlineLevel="1" x14ac:dyDescent="0.25"/>
    <row r="194" ht="13.15" hidden="1" outlineLevel="1" x14ac:dyDescent="0.25"/>
    <row r="195" ht="13.15" hidden="1" outlineLevel="1" x14ac:dyDescent="0.25"/>
    <row r="196" ht="13.15" hidden="1" outlineLevel="1" x14ac:dyDescent="0.25"/>
    <row r="197" ht="13.15" hidden="1" outlineLevel="1" x14ac:dyDescent="0.25"/>
    <row r="198" ht="13.15" hidden="1" outlineLevel="1" x14ac:dyDescent="0.25"/>
    <row r="199" ht="13.15" hidden="1" outlineLevel="1" x14ac:dyDescent="0.25"/>
    <row r="200" ht="13.15" hidden="1" outlineLevel="1" x14ac:dyDescent="0.25"/>
    <row r="201" ht="13.15" hidden="1" outlineLevel="1" x14ac:dyDescent="0.25"/>
    <row r="202" ht="13.15" hidden="1" outlineLevel="1" x14ac:dyDescent="0.25"/>
    <row r="203" ht="13.15" hidden="1" outlineLevel="1" x14ac:dyDescent="0.25"/>
    <row r="204" ht="13.15" hidden="1" outlineLevel="1" x14ac:dyDescent="0.25"/>
    <row r="205" ht="13.15" hidden="1" outlineLevel="1" x14ac:dyDescent="0.25"/>
    <row r="206" ht="13.15" hidden="1" outlineLevel="1" x14ac:dyDescent="0.25"/>
    <row r="207" ht="13.15" hidden="1" outlineLevel="1" x14ac:dyDescent="0.25"/>
    <row r="208" ht="13.15" hidden="1" outlineLevel="1" x14ac:dyDescent="0.25"/>
    <row r="209" ht="13.15" hidden="1" outlineLevel="1" x14ac:dyDescent="0.25"/>
    <row r="210" ht="13.15" hidden="1" outlineLevel="1" x14ac:dyDescent="0.25"/>
    <row r="211" ht="13.15" hidden="1" outlineLevel="1" x14ac:dyDescent="0.25"/>
    <row r="212" ht="13.15" hidden="1" outlineLevel="1" x14ac:dyDescent="0.25"/>
    <row r="213" ht="13.15" hidden="1" outlineLevel="1" x14ac:dyDescent="0.25"/>
    <row r="214" ht="13.15" hidden="1" outlineLevel="1" x14ac:dyDescent="0.25"/>
    <row r="215" ht="13.15" hidden="1" outlineLevel="1" x14ac:dyDescent="0.25"/>
    <row r="216" ht="13.15" hidden="1" outlineLevel="1" x14ac:dyDescent="0.25"/>
    <row r="217" ht="13.15" hidden="1" outlineLevel="1" x14ac:dyDescent="0.25"/>
    <row r="218" ht="13.15" hidden="1" outlineLevel="1" x14ac:dyDescent="0.25"/>
    <row r="219" ht="13.15" hidden="1" outlineLevel="1" x14ac:dyDescent="0.25"/>
    <row r="220" ht="13.15" hidden="1" outlineLevel="1" x14ac:dyDescent="0.25"/>
    <row r="221" ht="13.15" hidden="1" outlineLevel="1" x14ac:dyDescent="0.25"/>
    <row r="222" ht="13.15" hidden="1" outlineLevel="1" x14ac:dyDescent="0.25"/>
    <row r="223" ht="13.15" hidden="1" outlineLevel="1" x14ac:dyDescent="0.25"/>
    <row r="224" ht="13.15" hidden="1" outlineLevel="1" x14ac:dyDescent="0.25"/>
    <row r="225" ht="13.15" hidden="1" outlineLevel="1" x14ac:dyDescent="0.25"/>
    <row r="226" ht="13.15" hidden="1" outlineLevel="1" x14ac:dyDescent="0.25"/>
    <row r="227" ht="13.15" hidden="1" outlineLevel="1" x14ac:dyDescent="0.25"/>
    <row r="228" ht="13.15" hidden="1" outlineLevel="1" x14ac:dyDescent="0.25"/>
    <row r="229" ht="13.15" hidden="1" outlineLevel="1" x14ac:dyDescent="0.25"/>
    <row r="230" ht="13.15" hidden="1" outlineLevel="1" x14ac:dyDescent="0.25"/>
    <row r="231" ht="13.15" hidden="1" outlineLevel="1" x14ac:dyDescent="0.25"/>
    <row r="232" ht="13.15" hidden="1" outlineLevel="1" x14ac:dyDescent="0.25"/>
    <row r="233" ht="13.15" hidden="1" outlineLevel="1" x14ac:dyDescent="0.25"/>
    <row r="234" ht="13.15" hidden="1" outlineLevel="1" x14ac:dyDescent="0.25"/>
    <row r="235" ht="13.15" hidden="1" outlineLevel="1" x14ac:dyDescent="0.25"/>
    <row r="236" ht="13.15" hidden="1" outlineLevel="1" x14ac:dyDescent="0.25"/>
    <row r="237" ht="13.15" hidden="1" outlineLevel="1" x14ac:dyDescent="0.25"/>
    <row r="238" ht="13.15" hidden="1" outlineLevel="1" x14ac:dyDescent="0.25"/>
    <row r="239" ht="13.15" hidden="1" outlineLevel="1" x14ac:dyDescent="0.25"/>
    <row r="240" ht="13.15" hidden="1" outlineLevel="1" x14ac:dyDescent="0.25"/>
    <row r="241" ht="13.15" hidden="1" outlineLevel="1" x14ac:dyDescent="0.25"/>
    <row r="242" ht="13.15" hidden="1" outlineLevel="1" x14ac:dyDescent="0.25"/>
    <row r="243" ht="13.15" hidden="1" outlineLevel="1" x14ac:dyDescent="0.25"/>
    <row r="244" ht="13.15" hidden="1" outlineLevel="1" x14ac:dyDescent="0.25"/>
    <row r="245" ht="13.15" hidden="1" outlineLevel="1" x14ac:dyDescent="0.25"/>
    <row r="246" ht="13.15" hidden="1" outlineLevel="1" x14ac:dyDescent="0.25"/>
    <row r="247" ht="13.15" hidden="1" outlineLevel="1" x14ac:dyDescent="0.25"/>
    <row r="248" ht="13.15" hidden="1" outlineLevel="1" x14ac:dyDescent="0.25"/>
    <row r="249" ht="13.15" hidden="1" outlineLevel="1" x14ac:dyDescent="0.25"/>
    <row r="250" ht="13.15" hidden="1" outlineLevel="1" x14ac:dyDescent="0.25"/>
    <row r="251" ht="13.15" hidden="1" outlineLevel="1" x14ac:dyDescent="0.25"/>
    <row r="252" ht="13.15" hidden="1" outlineLevel="1" x14ac:dyDescent="0.25"/>
    <row r="253" collapsed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H11" sqref="H11"/>
    </sheetView>
  </sheetViews>
  <sheetFormatPr defaultColWidth="8.85546875" defaultRowHeight="12.75" x14ac:dyDescent="0.2"/>
  <cols>
    <col min="1" max="1" width="5.42578125" style="34" customWidth="1"/>
    <col min="2" max="2" width="114.85546875" style="34" customWidth="1"/>
    <col min="3" max="4" width="9.7109375" style="34" bestFit="1" customWidth="1"/>
    <col min="5" max="16384" width="8.85546875" style="34"/>
  </cols>
  <sheetData>
    <row r="1" spans="1:7" s="54" customFormat="1" ht="15.75" x14ac:dyDescent="0.25">
      <c r="A1" s="52"/>
      <c r="B1" s="66" t="s">
        <v>74</v>
      </c>
      <c r="C1" s="67">
        <v>2016</v>
      </c>
      <c r="D1" s="67">
        <v>2015</v>
      </c>
    </row>
    <row r="2" spans="1:7" s="43" customFormat="1" ht="13.15" x14ac:dyDescent="0.25">
      <c r="A2" s="41"/>
      <c r="B2" s="42"/>
      <c r="C2" s="39"/>
      <c r="D2" s="39"/>
    </row>
    <row r="3" spans="1:7" s="54" customFormat="1" ht="15.75" x14ac:dyDescent="0.25">
      <c r="A3" s="52"/>
      <c r="B3" s="53" t="s">
        <v>63</v>
      </c>
      <c r="C3" s="65">
        <f>C4</f>
        <v>81684</v>
      </c>
      <c r="D3" s="65">
        <f>D4</f>
        <v>89236</v>
      </c>
    </row>
    <row r="4" spans="1:7" x14ac:dyDescent="0.2">
      <c r="A4" s="32">
        <v>1</v>
      </c>
      <c r="B4" s="44" t="s">
        <v>76</v>
      </c>
      <c r="C4" s="18">
        <f>SUM(C5:C11)</f>
        <v>81684</v>
      </c>
      <c r="D4" s="18">
        <f>SUM(D5:D11)</f>
        <v>89236</v>
      </c>
    </row>
    <row r="5" spans="1:7" x14ac:dyDescent="0.2">
      <c r="A5" s="47"/>
      <c r="B5" s="51" t="s">
        <v>73</v>
      </c>
      <c r="C5" s="29">
        <f>'[1]RZiS IVQ16_szczeg'!$D$14</f>
        <v>57775</v>
      </c>
      <c r="D5" s="29">
        <f>'[1]RZiS IVQ16_szczeg'!$G$14</f>
        <v>68768</v>
      </c>
    </row>
    <row r="6" spans="1:7" x14ac:dyDescent="0.2">
      <c r="A6" s="47"/>
      <c r="B6" s="51" t="s">
        <v>40</v>
      </c>
      <c r="C6" s="29">
        <f>'[1]RZiS IVQ16_szczeg'!$D$15</f>
        <v>21778</v>
      </c>
      <c r="D6" s="29">
        <f>'[1]RZiS IVQ16_szczeg'!$G$15</f>
        <v>19568</v>
      </c>
    </row>
    <row r="7" spans="1:7" x14ac:dyDescent="0.2">
      <c r="A7" s="47"/>
      <c r="B7" s="51" t="str">
        <f>'GK ORLEN'!B7</f>
        <v>Zmiana stanu produktów</v>
      </c>
      <c r="C7" s="29">
        <f>'GK ORLEN'!C7</f>
        <v>232</v>
      </c>
      <c r="D7" s="29">
        <f>'GK ORLEN'!D7</f>
        <v>693</v>
      </c>
    </row>
    <row r="8" spans="1:7" x14ac:dyDescent="0.2">
      <c r="A8" s="47"/>
      <c r="B8" s="51" t="str">
        <f>'GK ORLEN'!B8</f>
        <v>Koszty wytworzenia produktów na własne potrzeby jednostki</v>
      </c>
      <c r="C8" s="29">
        <f>'GK ORLEN'!C8</f>
        <v>-264</v>
      </c>
      <c r="D8" s="29">
        <f>'GK ORLEN'!D8</f>
        <v>-213</v>
      </c>
    </row>
    <row r="9" spans="1:7" x14ac:dyDescent="0.2">
      <c r="A9" s="47"/>
      <c r="B9" s="51" t="s">
        <v>6</v>
      </c>
      <c r="C9" s="29">
        <f>'[1]RZiS IVQ16'!$D$138</f>
        <v>60</v>
      </c>
      <c r="D9" s="29">
        <f>'[1]RZiS IVQ16'!$G$138</f>
        <v>59</v>
      </c>
    </row>
    <row r="10" spans="1:7" x14ac:dyDescent="0.2">
      <c r="A10" s="47"/>
      <c r="B10" s="51" t="s">
        <v>7</v>
      </c>
      <c r="C10" s="29">
        <f>'[1]RZiS IVQ16'!$D$146</f>
        <v>1</v>
      </c>
      <c r="D10" s="29"/>
    </row>
    <row r="11" spans="1:7" ht="13.15" x14ac:dyDescent="0.25">
      <c r="A11" s="47"/>
      <c r="B11" s="51" t="s">
        <v>8</v>
      </c>
      <c r="C11" s="29">
        <f>2163-SUM(C9:C10)</f>
        <v>2102</v>
      </c>
      <c r="D11" s="29">
        <f>420-SUM(D9:D10)</f>
        <v>361</v>
      </c>
    </row>
    <row r="12" spans="1:7" ht="13.15" x14ac:dyDescent="0.25">
      <c r="A12" s="32"/>
      <c r="B12" s="33"/>
      <c r="C12" s="20"/>
      <c r="D12" s="20"/>
    </row>
    <row r="13" spans="1:7" s="54" customFormat="1" ht="15.75" x14ac:dyDescent="0.25">
      <c r="A13" s="55">
        <v>8</v>
      </c>
      <c r="B13" s="53" t="s">
        <v>64</v>
      </c>
      <c r="C13" s="56">
        <f>(C14+C24+C28+C35+C38+C39)</f>
        <v>77465</v>
      </c>
      <c r="D13" s="56">
        <f>(D14+D24+D28+D35+D38+D39)</f>
        <v>86392</v>
      </c>
    </row>
    <row r="14" spans="1:7" ht="13.15" x14ac:dyDescent="0.25">
      <c r="A14" s="45">
        <v>2</v>
      </c>
      <c r="B14" s="46" t="s">
        <v>65</v>
      </c>
      <c r="C14" s="26">
        <f>C15+C21</f>
        <v>71758</v>
      </c>
      <c r="D14" s="26">
        <f>D15+D21</f>
        <v>81623</v>
      </c>
      <c r="G14" s="2"/>
    </row>
    <row r="15" spans="1:7" x14ac:dyDescent="0.2">
      <c r="A15" s="47" t="s">
        <v>44</v>
      </c>
      <c r="B15" s="51" t="s">
        <v>9</v>
      </c>
      <c r="C15" s="29">
        <f>-'[1]RZiS IVQ16'!$D$125-C38-'[1]RZiS IVQ16'!$D$131-C24</f>
        <v>71195</v>
      </c>
      <c r="D15" s="29">
        <f>-'[1]RZiS IVQ16'!$G$125-D38-'[1]RZiS IVQ16'!$G$131-D24</f>
        <v>80331</v>
      </c>
      <c r="E15" s="34" t="s">
        <v>59</v>
      </c>
    </row>
    <row r="16" spans="1:7" s="60" customFormat="1" ht="10.15" x14ac:dyDescent="0.2">
      <c r="A16" s="58"/>
      <c r="B16" s="59" t="s">
        <v>10</v>
      </c>
      <c r="C16" s="40">
        <f>-'[1]RZiS IVQ16'!D122</f>
        <v>2110</v>
      </c>
      <c r="D16" s="40">
        <f>-'[1]RZiS IVQ16'!$G$122</f>
        <v>1895</v>
      </c>
    </row>
    <row r="17" spans="1:4" s="60" customFormat="1" ht="11.25" x14ac:dyDescent="0.2">
      <c r="A17" s="58"/>
      <c r="B17" s="59" t="s">
        <v>11</v>
      </c>
      <c r="C17" s="40">
        <f>-'[1]RZiS IVQ16'!$D$118</f>
        <v>43512</v>
      </c>
      <c r="D17" s="40">
        <f>-'[1]RZiS IVQ16'!$G$118</f>
        <v>54542</v>
      </c>
    </row>
    <row r="18" spans="1:4" s="60" customFormat="1" ht="11.25" x14ac:dyDescent="0.2">
      <c r="A18" s="58"/>
      <c r="B18" s="59" t="s">
        <v>12</v>
      </c>
      <c r="C18" s="40">
        <f>-'[1]RZiS IVQ16'!$D$120</f>
        <v>4073</v>
      </c>
      <c r="D18" s="40">
        <f>-'[1]RZiS IVQ16'!$G$120</f>
        <v>4352</v>
      </c>
    </row>
    <row r="19" spans="1:4" s="60" customFormat="1" ht="11.25" x14ac:dyDescent="0.2">
      <c r="A19" s="58"/>
      <c r="B19" s="59" t="s">
        <v>13</v>
      </c>
      <c r="C19" s="40">
        <f>C15-SUM(C16:C18,C20)</f>
        <v>1253</v>
      </c>
      <c r="D19" s="40">
        <f>D15-SUM(D16:D18,D20)</f>
        <v>1239</v>
      </c>
    </row>
    <row r="20" spans="1:4" s="60" customFormat="1" ht="11.25" x14ac:dyDescent="0.2">
      <c r="A20" s="58"/>
      <c r="B20" s="59" t="s">
        <v>14</v>
      </c>
      <c r="C20" s="40">
        <f>-'[1]RZiS IVQ16'!$D$119</f>
        <v>20247</v>
      </c>
      <c r="D20" s="40">
        <f>-'[1]RZiS IVQ16'!$G$119</f>
        <v>18303</v>
      </c>
    </row>
    <row r="21" spans="1:4" x14ac:dyDescent="0.2">
      <c r="A21" s="32" t="s">
        <v>45</v>
      </c>
      <c r="B21" s="49" t="s">
        <v>15</v>
      </c>
      <c r="C21" s="20">
        <f>-'[1]RZiS IVQ16'!$D$22-C39-C37</f>
        <v>563</v>
      </c>
      <c r="D21" s="20">
        <f>-'[1]RZiS IVQ16'!$G$22-D39-D37</f>
        <v>1292</v>
      </c>
    </row>
    <row r="22" spans="1:4" s="60" customFormat="1" ht="11.25" x14ac:dyDescent="0.2">
      <c r="A22" s="58"/>
      <c r="B22" s="59" t="s">
        <v>16</v>
      </c>
      <c r="C22" s="40">
        <f>-'[1]RZiS IVQ16'!$D$155</f>
        <v>39</v>
      </c>
      <c r="D22" s="40">
        <f>-'[1]RZiS IVQ16'!$G$155</f>
        <v>38</v>
      </c>
    </row>
    <row r="23" spans="1:4" s="60" customFormat="1" ht="10.15" x14ac:dyDescent="0.2">
      <c r="A23" s="58"/>
      <c r="B23" s="59" t="s">
        <v>17</v>
      </c>
      <c r="C23" s="40">
        <f>C21-C22</f>
        <v>524</v>
      </c>
      <c r="D23" s="40">
        <f>D21-D22</f>
        <v>1254</v>
      </c>
    </row>
    <row r="24" spans="1:4" x14ac:dyDescent="0.2">
      <c r="A24" s="45">
        <v>3</v>
      </c>
      <c r="B24" s="46" t="s">
        <v>66</v>
      </c>
      <c r="C24" s="26">
        <v>2206</v>
      </c>
      <c r="D24" s="26">
        <v>2110</v>
      </c>
    </row>
    <row r="25" spans="1:4" ht="13.15" hidden="1" x14ac:dyDescent="0.25">
      <c r="A25" s="47"/>
      <c r="B25" s="48" t="s">
        <v>19</v>
      </c>
      <c r="C25" s="29"/>
      <c r="D25" s="29"/>
    </row>
    <row r="26" spans="1:4" ht="13.15" hidden="1" x14ac:dyDescent="0.25">
      <c r="A26" s="47"/>
      <c r="B26" s="48" t="s">
        <v>20</v>
      </c>
      <c r="C26" s="29"/>
      <c r="D26" s="29"/>
    </row>
    <row r="27" spans="1:4" ht="13.15" hidden="1" x14ac:dyDescent="0.25">
      <c r="A27" s="47"/>
      <c r="B27" s="48" t="s">
        <v>21</v>
      </c>
      <c r="C27" s="29"/>
      <c r="D27" s="29"/>
    </row>
    <row r="28" spans="1:4" x14ac:dyDescent="0.2">
      <c r="A28" s="45">
        <v>4</v>
      </c>
      <c r="B28" s="46" t="s">
        <v>67</v>
      </c>
      <c r="C28" s="26">
        <f>C30+C29</f>
        <v>1805</v>
      </c>
      <c r="D28" s="26">
        <f>D30+D29</f>
        <v>1738</v>
      </c>
    </row>
    <row r="29" spans="1:4" x14ac:dyDescent="0.2">
      <c r="A29" s="45"/>
      <c r="B29" s="61" t="s">
        <v>27</v>
      </c>
      <c r="C29" s="62">
        <f>-'[1]CF IVQ16_ROK'!$D$55</f>
        <v>912</v>
      </c>
      <c r="D29" s="62">
        <f>-'[1]CF IVQ16_ROK'!$G$55</f>
        <v>706</v>
      </c>
    </row>
    <row r="30" spans="1:4" x14ac:dyDescent="0.2">
      <c r="A30" s="47" t="s">
        <v>46</v>
      </c>
      <c r="B30" s="61" t="s">
        <v>22</v>
      </c>
      <c r="C30" s="62">
        <f>-'[1]RZiS IVQ16'!$D$27</f>
        <v>893</v>
      </c>
      <c r="D30" s="62">
        <f>-'[1]RZiS IVQ16'!$G$27</f>
        <v>1032</v>
      </c>
    </row>
    <row r="31" spans="1:4" s="60" customFormat="1" ht="11.25" x14ac:dyDescent="0.2">
      <c r="A31" s="58"/>
      <c r="B31" s="63" t="s">
        <v>23</v>
      </c>
      <c r="C31" s="64">
        <f>-'[1]RZiS IVQ16'!$D$188</f>
        <v>216</v>
      </c>
      <c r="D31" s="64">
        <f>-'[1]RZiS IVQ16'!$G$188</f>
        <v>205</v>
      </c>
    </row>
    <row r="32" spans="1:4" s="60" customFormat="1" ht="11.25" x14ac:dyDescent="0.2">
      <c r="A32" s="58"/>
      <c r="B32" s="63" t="s">
        <v>24</v>
      </c>
      <c r="C32" s="64">
        <f>-'[1]RZiS IVQ16'!$D$189</f>
        <v>542</v>
      </c>
      <c r="D32" s="64">
        <f>-'[1]RZiS IVQ16'!$G$189</f>
        <v>317</v>
      </c>
    </row>
    <row r="33" spans="1:5" s="60" customFormat="1" ht="11.25" x14ac:dyDescent="0.2">
      <c r="A33" s="58"/>
      <c r="B33" s="63" t="s">
        <v>25</v>
      </c>
      <c r="C33" s="64">
        <f>C30-SUM(C31:C32,C34)</f>
        <v>135</v>
      </c>
      <c r="D33" s="64">
        <f>D30-SUM(D31:D32,D34)</f>
        <v>510</v>
      </c>
    </row>
    <row r="34" spans="1:5" ht="13.15" hidden="1" x14ac:dyDescent="0.25">
      <c r="A34" s="32"/>
      <c r="B34" s="61" t="s">
        <v>26</v>
      </c>
      <c r="C34" s="62"/>
      <c r="D34" s="62"/>
    </row>
    <row r="35" spans="1:5" x14ac:dyDescent="0.2">
      <c r="A35" s="45">
        <v>5</v>
      </c>
      <c r="B35" s="46" t="s">
        <v>68</v>
      </c>
      <c r="C35" s="26">
        <f>SUM(C36:C37)</f>
        <v>1280</v>
      </c>
      <c r="D35" s="26">
        <f>SUM(D36:D37)</f>
        <v>518</v>
      </c>
    </row>
    <row r="36" spans="1:5" x14ac:dyDescent="0.2">
      <c r="A36" s="47"/>
      <c r="B36" s="61" t="s">
        <v>29</v>
      </c>
      <c r="C36" s="62">
        <f>-'[1]RZiS IVQ16'!$D$31</f>
        <v>1147</v>
      </c>
      <c r="D36" s="62">
        <f>-'[1]RZiS IVQ16'!$G$31</f>
        <v>465</v>
      </c>
    </row>
    <row r="37" spans="1:5" x14ac:dyDescent="0.2">
      <c r="A37" s="47"/>
      <c r="B37" s="61" t="s">
        <v>30</v>
      </c>
      <c r="C37" s="62">
        <f>-'[1]RZiS IVQ16'!$D$162</f>
        <v>133</v>
      </c>
      <c r="D37" s="62">
        <f>-'[1]RZiS IVQ16'!$G$162</f>
        <v>53</v>
      </c>
    </row>
    <row r="38" spans="1:5" x14ac:dyDescent="0.2">
      <c r="A38" s="45">
        <v>6</v>
      </c>
      <c r="B38" s="46" t="s">
        <v>70</v>
      </c>
      <c r="C38" s="26">
        <v>405</v>
      </c>
      <c r="D38" s="26">
        <v>394</v>
      </c>
      <c r="E38" s="34" t="s">
        <v>60</v>
      </c>
    </row>
    <row r="39" spans="1:5" x14ac:dyDescent="0.2">
      <c r="A39" s="45">
        <v>7</v>
      </c>
      <c r="B39" s="46" t="s">
        <v>69</v>
      </c>
      <c r="C39" s="26">
        <v>11</v>
      </c>
      <c r="D39" s="26">
        <v>9</v>
      </c>
    </row>
    <row r="41" spans="1:5" s="57" customFormat="1" ht="15.75" x14ac:dyDescent="0.25">
      <c r="A41" s="55">
        <v>9</v>
      </c>
      <c r="B41" s="53" t="s">
        <v>72</v>
      </c>
      <c r="C41" s="56">
        <f>C4-C13</f>
        <v>4219</v>
      </c>
      <c r="D41" s="56">
        <f>D4-D13</f>
        <v>2844</v>
      </c>
    </row>
    <row r="44" spans="1:5" x14ac:dyDescent="0.2">
      <c r="C44" s="50"/>
      <c r="D44" s="50"/>
    </row>
    <row r="45" spans="1:5" x14ac:dyDescent="0.2">
      <c r="B45" s="69" t="s">
        <v>75</v>
      </c>
      <c r="C45" s="34">
        <v>5740</v>
      </c>
      <c r="D45" s="34">
        <v>3233</v>
      </c>
    </row>
    <row r="47" spans="1:5" x14ac:dyDescent="0.2">
      <c r="C47" s="50">
        <f>C41+C29</f>
        <v>5131</v>
      </c>
      <c r="D47" s="50">
        <f>D41+D29</f>
        <v>3550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4" sqref="C44"/>
    </sheetView>
  </sheetViews>
  <sheetFormatPr defaultRowHeight="12.75" x14ac:dyDescent="0.2"/>
  <cols>
    <col min="1" max="1" width="5.42578125" customWidth="1"/>
    <col min="2" max="2" width="114.85546875" customWidth="1"/>
    <col min="3" max="4" width="9.7109375" bestFit="1" customWidth="1"/>
  </cols>
  <sheetData>
    <row r="1" spans="1:7" ht="13.5" x14ac:dyDescent="0.2">
      <c r="A1" s="87"/>
      <c r="B1" s="31" t="s">
        <v>0</v>
      </c>
      <c r="C1" s="11">
        <v>2016</v>
      </c>
      <c r="D1" s="11">
        <v>2015</v>
      </c>
    </row>
    <row r="2" spans="1:7" ht="13.5" x14ac:dyDescent="0.2">
      <c r="A2" s="87"/>
      <c r="B2" s="31"/>
      <c r="C2" s="12" t="s">
        <v>33</v>
      </c>
      <c r="D2" s="12" t="s">
        <v>33</v>
      </c>
    </row>
    <row r="3" spans="1:7" ht="13.9" x14ac:dyDescent="0.25">
      <c r="A3" s="1">
        <v>1</v>
      </c>
      <c r="B3" s="3" t="s">
        <v>1</v>
      </c>
      <c r="C3" s="18">
        <f>C4+C9</f>
        <v>81684</v>
      </c>
      <c r="D3" s="18">
        <f>D4+D9</f>
        <v>89236</v>
      </c>
      <c r="E3" s="30" t="e">
        <f>D3-#REF!</f>
        <v>#REF!</v>
      </c>
    </row>
    <row r="4" spans="1:7" ht="13.5" x14ac:dyDescent="0.2">
      <c r="A4" s="21" t="s">
        <v>42</v>
      </c>
      <c r="B4" s="22" t="s">
        <v>2</v>
      </c>
      <c r="C4" s="23">
        <f>C5+C6+C7+C8</f>
        <v>79521</v>
      </c>
      <c r="D4" s="23">
        <f>D5+D6+D7+D8</f>
        <v>88816</v>
      </c>
      <c r="E4" s="30" t="e">
        <f>D4-SUM(#REF!)</f>
        <v>#REF!</v>
      </c>
    </row>
    <row r="5" spans="1:7" s="37" customFormat="1" x14ac:dyDescent="0.2">
      <c r="A5" s="35"/>
      <c r="B5" s="38" t="s">
        <v>41</v>
      </c>
      <c r="C5" s="36">
        <f>'[1]RZiS IVQ16_szczeg'!$D$14</f>
        <v>57775</v>
      </c>
      <c r="D5" s="36">
        <f>'[1]RZiS IVQ16_szczeg'!$G$14</f>
        <v>68768</v>
      </c>
      <c r="E5" s="30" t="e">
        <f>D5-#REF!</f>
        <v>#REF!</v>
      </c>
    </row>
    <row r="6" spans="1:7" s="37" customFormat="1" x14ac:dyDescent="0.2">
      <c r="A6" s="35"/>
      <c r="B6" s="38" t="s">
        <v>40</v>
      </c>
      <c r="C6" s="36">
        <f>'[1]RZiS IVQ16_szczeg'!$D$15</f>
        <v>21778</v>
      </c>
      <c r="D6" s="36">
        <f>'[1]RZiS IVQ16_szczeg'!$G$15</f>
        <v>19568</v>
      </c>
      <c r="E6" s="30" t="e">
        <f>D6-#REF!</f>
        <v>#REF!</v>
      </c>
    </row>
    <row r="7" spans="1:7" s="37" customFormat="1" x14ac:dyDescent="0.2">
      <c r="A7" s="35"/>
      <c r="B7" s="38" t="s">
        <v>3</v>
      </c>
      <c r="C7" s="36">
        <f>-'[1]RZiS IVQ16'!$D$126</f>
        <v>232</v>
      </c>
      <c r="D7" s="36">
        <f>-'[1]RZiS IVQ16'!$G$126</f>
        <v>693</v>
      </c>
      <c r="E7" s="30"/>
    </row>
    <row r="8" spans="1:7" s="37" customFormat="1" x14ac:dyDescent="0.2">
      <c r="A8" s="35"/>
      <c r="B8" s="38" t="s">
        <v>4</v>
      </c>
      <c r="C8" s="36">
        <f>-'[1]RZiS IVQ16'!$D$127</f>
        <v>-264</v>
      </c>
      <c r="D8" s="36">
        <f>-'[1]RZiS IVQ16'!$G$127</f>
        <v>-213</v>
      </c>
      <c r="E8" s="30"/>
    </row>
    <row r="9" spans="1:7" ht="13.5" x14ac:dyDescent="0.2">
      <c r="A9" s="21" t="s">
        <v>43</v>
      </c>
      <c r="B9" s="22" t="s">
        <v>5</v>
      </c>
      <c r="C9" s="23">
        <f>'[1]RZiS IVQ16'!$D$21</f>
        <v>2163</v>
      </c>
      <c r="D9" s="23">
        <f>'[1]RZiS IVQ16'!$G$21</f>
        <v>420</v>
      </c>
      <c r="E9" s="30" t="e">
        <f>D9-SUM(#REF!)</f>
        <v>#REF!</v>
      </c>
    </row>
    <row r="10" spans="1:7" ht="13.5" x14ac:dyDescent="0.2">
      <c r="A10" s="1"/>
      <c r="B10" s="5" t="s">
        <v>6</v>
      </c>
      <c r="C10" s="20">
        <f>'[1]RZiS IVQ16'!$D$138</f>
        <v>60</v>
      </c>
      <c r="D10" s="20">
        <f>'[1]RZiS IVQ16'!$G$138</f>
        <v>59</v>
      </c>
      <c r="E10" s="30" t="e">
        <f>D10-#REF!</f>
        <v>#REF!</v>
      </c>
    </row>
    <row r="11" spans="1:7" ht="13.5" x14ac:dyDescent="0.2">
      <c r="A11" s="1"/>
      <c r="B11" s="5" t="s">
        <v>7</v>
      </c>
      <c r="C11" s="20">
        <f>'[1]RZiS IVQ16'!$D$146</f>
        <v>1</v>
      </c>
      <c r="D11" s="20"/>
      <c r="E11" s="30"/>
    </row>
    <row r="12" spans="1:7" ht="13.9" x14ac:dyDescent="0.25">
      <c r="A12" s="1"/>
      <c r="B12" s="5" t="s">
        <v>8</v>
      </c>
      <c r="C12" s="20">
        <f>C9-SUM(C10:C11)</f>
        <v>2102</v>
      </c>
      <c r="D12" s="20">
        <f>D9-SUM(D10:D11)</f>
        <v>361</v>
      </c>
      <c r="E12" s="30" t="e">
        <f>D12-#REF!</f>
        <v>#REF!</v>
      </c>
    </row>
    <row r="13" spans="1:7" ht="13.9" x14ac:dyDescent="0.25">
      <c r="A13" s="24">
        <v>2</v>
      </c>
      <c r="B13" s="25" t="s">
        <v>62</v>
      </c>
      <c r="C13" s="26">
        <f>C14+C20</f>
        <v>71758</v>
      </c>
      <c r="D13" s="26">
        <f>D14+D20</f>
        <v>81623</v>
      </c>
      <c r="E13" s="30" t="e">
        <f>D13-#REF!</f>
        <v>#REF!</v>
      </c>
      <c r="G13" s="2"/>
    </row>
    <row r="14" spans="1:7" ht="13.5" x14ac:dyDescent="0.2">
      <c r="A14" s="21" t="s">
        <v>44</v>
      </c>
      <c r="B14" s="22" t="s">
        <v>9</v>
      </c>
      <c r="C14" s="23">
        <f>-'[1]RZiS IVQ16'!$D$125-'[1]RZiS IVQ16'!$D$131+'[1]RZiS IVQ16'!$D$121-C37</f>
        <v>71195</v>
      </c>
      <c r="D14" s="23">
        <f>-'[1]RZiS IVQ16'!$G$125-'[1]RZiS IVQ16'!$G$131+'[1]RZiS IVQ16'!$G$121-D37</f>
        <v>80331</v>
      </c>
      <c r="E14" s="30" t="e">
        <f>D14-#REF!</f>
        <v>#REF!</v>
      </c>
    </row>
    <row r="15" spans="1:7" s="37" customFormat="1" ht="13.15" x14ac:dyDescent="0.25">
      <c r="A15" s="35"/>
      <c r="B15" s="38" t="s">
        <v>10</v>
      </c>
      <c r="C15" s="36">
        <f>-'[1]RZiS IVQ16'!D122</f>
        <v>2110</v>
      </c>
      <c r="D15" s="36">
        <f>-'[1]RZiS IVQ16'!$G$122</f>
        <v>1895</v>
      </c>
      <c r="E15" s="30" t="e">
        <f>D15-#REF!</f>
        <v>#REF!</v>
      </c>
    </row>
    <row r="16" spans="1:7" s="37" customFormat="1" x14ac:dyDescent="0.2">
      <c r="A16" s="35"/>
      <c r="B16" s="38" t="s">
        <v>11</v>
      </c>
      <c r="C16" s="36">
        <f>-'[1]RZiS IVQ16'!$D$118</f>
        <v>43512</v>
      </c>
      <c r="D16" s="36">
        <f>-'[1]RZiS IVQ16'!$G$118</f>
        <v>54542</v>
      </c>
      <c r="E16" s="30" t="e">
        <f>D16-#REF!</f>
        <v>#REF!</v>
      </c>
    </row>
    <row r="17" spans="1:5" s="37" customFormat="1" x14ac:dyDescent="0.2">
      <c r="A17" s="35"/>
      <c r="B17" s="38" t="s">
        <v>12</v>
      </c>
      <c r="C17" s="36">
        <f>-'[1]RZiS IVQ16'!$D$120</f>
        <v>4073</v>
      </c>
      <c r="D17" s="36">
        <f>-'[1]RZiS IVQ16'!$G$120</f>
        <v>4352</v>
      </c>
      <c r="E17" s="30" t="e">
        <f>D17-#REF!</f>
        <v>#REF!</v>
      </c>
    </row>
    <row r="18" spans="1:5" s="37" customFormat="1" x14ac:dyDescent="0.2">
      <c r="A18" s="35"/>
      <c r="B18" s="38" t="s">
        <v>13</v>
      </c>
      <c r="C18" s="36">
        <f>C14-SUM(C15:C17,C19)</f>
        <v>1253</v>
      </c>
      <c r="D18" s="36">
        <f>D14-SUM(D15:D17,D19)</f>
        <v>1239</v>
      </c>
      <c r="E18" s="30" t="e">
        <f>D18-#REF!</f>
        <v>#REF!</v>
      </c>
    </row>
    <row r="19" spans="1:5" s="37" customFormat="1" x14ac:dyDescent="0.2">
      <c r="A19" s="35"/>
      <c r="B19" s="38" t="s">
        <v>14</v>
      </c>
      <c r="C19" s="36">
        <f>-'[1]RZiS IVQ16'!$D$119</f>
        <v>20247</v>
      </c>
      <c r="D19" s="36">
        <f>-'[1]RZiS IVQ16'!$G$119</f>
        <v>18303</v>
      </c>
      <c r="E19" s="30" t="e">
        <f>D19-#REF!</f>
        <v>#REF!</v>
      </c>
    </row>
    <row r="20" spans="1:5" ht="13.5" x14ac:dyDescent="0.2">
      <c r="A20" s="1" t="s">
        <v>45</v>
      </c>
      <c r="B20" s="7" t="s">
        <v>15</v>
      </c>
      <c r="C20" s="19">
        <f>-'[1]RZiS IVQ16'!$D$22-C38-C36</f>
        <v>563</v>
      </c>
      <c r="D20" s="19">
        <f>-'[1]RZiS IVQ16'!$G$22-D38-D36</f>
        <v>1292</v>
      </c>
      <c r="E20" s="30" t="e">
        <f>D20-#REF!</f>
        <v>#REF!</v>
      </c>
    </row>
    <row r="21" spans="1:5" s="37" customFormat="1" x14ac:dyDescent="0.2">
      <c r="A21" s="35"/>
      <c r="B21" s="38" t="s">
        <v>16</v>
      </c>
      <c r="C21" s="36">
        <f>-'[1]RZiS IVQ16'!$D$155</f>
        <v>39</v>
      </c>
      <c r="D21" s="36">
        <f>-'[1]RZiS IVQ16'!$G$155</f>
        <v>38</v>
      </c>
      <c r="E21" s="30" t="e">
        <f>D21-#REF!</f>
        <v>#REF!</v>
      </c>
    </row>
    <row r="22" spans="1:5" s="37" customFormat="1" ht="13.15" x14ac:dyDescent="0.25">
      <c r="A22" s="35"/>
      <c r="B22" s="38" t="s">
        <v>17</v>
      </c>
      <c r="C22" s="36">
        <f>C20-C21</f>
        <v>524</v>
      </c>
      <c r="D22" s="36">
        <f>D20-D21</f>
        <v>1254</v>
      </c>
      <c r="E22" s="30" t="e">
        <f>D22-#REF!</f>
        <v>#REF!</v>
      </c>
    </row>
    <row r="23" spans="1:5" ht="13.5" x14ac:dyDescent="0.2">
      <c r="A23" s="24">
        <v>3</v>
      </c>
      <c r="B23" s="25" t="s">
        <v>18</v>
      </c>
      <c r="C23" s="26">
        <v>2206</v>
      </c>
      <c r="D23" s="26">
        <v>2110</v>
      </c>
      <c r="E23" s="30" t="e">
        <f>D23-#REF!</f>
        <v>#REF!</v>
      </c>
    </row>
    <row r="24" spans="1:5" ht="13.9" hidden="1" x14ac:dyDescent="0.25">
      <c r="A24" s="27"/>
      <c r="B24" s="28" t="s">
        <v>19</v>
      </c>
      <c r="C24" s="29"/>
      <c r="D24" s="29"/>
      <c r="E24" s="30" t="e">
        <f>D24-#REF!</f>
        <v>#REF!</v>
      </c>
    </row>
    <row r="25" spans="1:5" ht="13.9" hidden="1" x14ac:dyDescent="0.25">
      <c r="A25" s="27"/>
      <c r="B25" s="28" t="s">
        <v>20</v>
      </c>
      <c r="C25" s="29"/>
      <c r="D25" s="29"/>
      <c r="E25" s="30" t="e">
        <f>D25-#REF!</f>
        <v>#REF!</v>
      </c>
    </row>
    <row r="26" spans="1:5" ht="13.9" hidden="1" x14ac:dyDescent="0.25">
      <c r="A26" s="27"/>
      <c r="B26" s="28" t="s">
        <v>21</v>
      </c>
      <c r="C26" s="29"/>
      <c r="D26" s="29"/>
      <c r="E26" s="30" t="e">
        <f>D26-#REF!</f>
        <v>#REF!</v>
      </c>
    </row>
    <row r="27" spans="1:5" ht="13.5" x14ac:dyDescent="0.2">
      <c r="A27" s="24">
        <v>4</v>
      </c>
      <c r="B27" s="25" t="s">
        <v>61</v>
      </c>
      <c r="C27" s="26">
        <f>C28+C33</f>
        <v>1805</v>
      </c>
      <c r="D27" s="26">
        <f>D28+D33</f>
        <v>1738</v>
      </c>
      <c r="E27" s="30" t="e">
        <f>D27-#REF!</f>
        <v>#REF!</v>
      </c>
    </row>
    <row r="28" spans="1:5" ht="14.45" x14ac:dyDescent="0.25">
      <c r="A28" s="27" t="s">
        <v>46</v>
      </c>
      <c r="B28" s="22" t="s">
        <v>22</v>
      </c>
      <c r="C28" s="23">
        <f>-'[1]RZiS IVQ16'!$D$27</f>
        <v>893</v>
      </c>
      <c r="D28" s="23">
        <f>-'[1]RZiS IVQ16'!$G$27</f>
        <v>1032</v>
      </c>
      <c r="E28" s="30" t="e">
        <f>D28-#REF!</f>
        <v>#REF!</v>
      </c>
    </row>
    <row r="29" spans="1:5" s="37" customFormat="1" ht="13.15" x14ac:dyDescent="0.25">
      <c r="A29" s="35"/>
      <c r="B29" s="38" t="s">
        <v>23</v>
      </c>
      <c r="C29" s="36">
        <f>-'[1]RZiS IVQ16'!$D$188</f>
        <v>216</v>
      </c>
      <c r="D29" s="36">
        <f>-'[1]RZiS IVQ16'!$G$188</f>
        <v>205</v>
      </c>
      <c r="E29" s="30" t="e">
        <f>D29-#REF!</f>
        <v>#REF!</v>
      </c>
    </row>
    <row r="30" spans="1:5" s="37" customFormat="1" x14ac:dyDescent="0.2">
      <c r="A30" s="35"/>
      <c r="B30" s="38" t="s">
        <v>24</v>
      </c>
      <c r="C30" s="36">
        <f>-'[1]RZiS IVQ16'!$D$189</f>
        <v>542</v>
      </c>
      <c r="D30" s="36">
        <f>-'[1]RZiS IVQ16'!$G$189</f>
        <v>317</v>
      </c>
      <c r="E30" s="30" t="e">
        <f>D30-#REF!</f>
        <v>#REF!</v>
      </c>
    </row>
    <row r="31" spans="1:5" s="37" customFormat="1" x14ac:dyDescent="0.2">
      <c r="A31" s="35"/>
      <c r="B31" s="38" t="s">
        <v>25</v>
      </c>
      <c r="C31" s="36">
        <f>C28-SUM(C29:C30,C32)</f>
        <v>135</v>
      </c>
      <c r="D31" s="36">
        <f>D28-SUM(D29:D30,D32)</f>
        <v>510</v>
      </c>
      <c r="E31" s="30" t="e">
        <f>D31-#REF!</f>
        <v>#REF!</v>
      </c>
    </row>
    <row r="32" spans="1:5" ht="13.9" hidden="1" x14ac:dyDescent="0.25">
      <c r="A32" s="1"/>
      <c r="B32" s="5" t="s">
        <v>26</v>
      </c>
      <c r="C32" s="20"/>
      <c r="D32" s="20"/>
      <c r="E32" s="30" t="e">
        <f>D32-#REF!</f>
        <v>#REF!</v>
      </c>
    </row>
    <row r="33" spans="1:5" ht="13.5" x14ac:dyDescent="0.2">
      <c r="A33" s="27" t="s">
        <v>47</v>
      </c>
      <c r="B33" s="22" t="s">
        <v>27</v>
      </c>
      <c r="C33" s="23">
        <f>-'[1]CF IVQ16_ROK'!$D$55</f>
        <v>912</v>
      </c>
      <c r="D33" s="23">
        <f>-'[1]CF IVQ16_ROK'!$G$55</f>
        <v>706</v>
      </c>
      <c r="E33" s="30" t="e">
        <f>D33-#REF!</f>
        <v>#REF!</v>
      </c>
    </row>
    <row r="34" spans="1:5" ht="13.5" x14ac:dyDescent="0.2">
      <c r="A34" s="24">
        <v>5</v>
      </c>
      <c r="B34" s="25" t="s">
        <v>28</v>
      </c>
      <c r="C34" s="26">
        <f>SUM(C35:C36)</f>
        <v>1280</v>
      </c>
      <c r="D34" s="26">
        <f>SUM(D35:D36)</f>
        <v>518</v>
      </c>
      <c r="E34" s="30" t="e">
        <f>D34-#REF!</f>
        <v>#REF!</v>
      </c>
    </row>
    <row r="35" spans="1:5" ht="13.5" x14ac:dyDescent="0.2">
      <c r="A35" s="1"/>
      <c r="B35" s="5" t="s">
        <v>29</v>
      </c>
      <c r="C35" s="20">
        <f>-'[1]RZiS IVQ16'!$D$31</f>
        <v>1147</v>
      </c>
      <c r="D35" s="20">
        <f>-'[1]RZiS IVQ16'!$G$31</f>
        <v>465</v>
      </c>
      <c r="E35" s="30" t="e">
        <f>D35-#REF!</f>
        <v>#REF!</v>
      </c>
    </row>
    <row r="36" spans="1:5" ht="13.5" x14ac:dyDescent="0.2">
      <c r="A36" s="1"/>
      <c r="B36" s="5" t="s">
        <v>30</v>
      </c>
      <c r="C36" s="20">
        <f>-'[1]RZiS IVQ16'!$D$162</f>
        <v>133</v>
      </c>
      <c r="D36" s="20">
        <f>-'[1]RZiS IVQ16'!$G$162</f>
        <v>53</v>
      </c>
      <c r="E36" s="30" t="e">
        <f>D36-#REF!</f>
        <v>#REF!</v>
      </c>
    </row>
    <row r="37" spans="1:5" ht="27" x14ac:dyDescent="0.2">
      <c r="A37" s="24">
        <v>6</v>
      </c>
      <c r="B37" s="25" t="s">
        <v>31</v>
      </c>
      <c r="C37" s="26">
        <v>405</v>
      </c>
      <c r="D37" s="26">
        <v>394</v>
      </c>
      <c r="E37" s="30" t="e">
        <f>D37-#REF!</f>
        <v>#REF!</v>
      </c>
    </row>
    <row r="38" spans="1:5" ht="13.5" x14ac:dyDescent="0.2">
      <c r="A38" s="24">
        <v>7</v>
      </c>
      <c r="B38" s="25" t="s">
        <v>52</v>
      </c>
      <c r="C38" s="26">
        <v>11</v>
      </c>
      <c r="D38" s="26">
        <v>9</v>
      </c>
      <c r="E38" s="30" t="e">
        <f>D38-#REF!</f>
        <v>#REF!</v>
      </c>
    </row>
    <row r="39" spans="1:5" ht="13.5" x14ac:dyDescent="0.2">
      <c r="A39" s="24">
        <v>8</v>
      </c>
      <c r="B39" s="25" t="s">
        <v>48</v>
      </c>
      <c r="C39" s="26">
        <f>(C13+C23+C27+C34+C37+C38)</f>
        <v>77465</v>
      </c>
      <c r="D39" s="26">
        <f>(D13+D23+D27+D34+D37+D38)</f>
        <v>86392</v>
      </c>
      <c r="E39" s="30" t="e">
        <f>D39-#REF!</f>
        <v>#REF!</v>
      </c>
    </row>
    <row r="40" spans="1:5" s="2" customFormat="1" ht="13.5" x14ac:dyDescent="0.2">
      <c r="A40" s="24">
        <v>9</v>
      </c>
      <c r="B40" s="25" t="s">
        <v>32</v>
      </c>
      <c r="C40" s="26">
        <f>C3-C39</f>
        <v>4219</v>
      </c>
      <c r="D40" s="26">
        <f>D3-D39</f>
        <v>2844</v>
      </c>
      <c r="E40" s="68" t="e">
        <f>D40-#REF!</f>
        <v>#REF!</v>
      </c>
    </row>
    <row r="42" spans="1:5" x14ac:dyDescent="0.2">
      <c r="C42" s="30"/>
      <c r="D42" s="30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workbookViewId="0">
      <selection activeCell="D26" sqref="B26:D26"/>
    </sheetView>
  </sheetViews>
  <sheetFormatPr defaultRowHeight="12.75" x14ac:dyDescent="0.2"/>
  <cols>
    <col min="1" max="1" width="2.85546875" customWidth="1"/>
    <col min="2" max="2" width="111" customWidth="1"/>
  </cols>
  <sheetData>
    <row r="1" spans="2:4" x14ac:dyDescent="0.2">
      <c r="B1" s="88" t="s">
        <v>0</v>
      </c>
      <c r="C1" s="11">
        <v>2016</v>
      </c>
      <c r="D1" s="11">
        <v>2015</v>
      </c>
    </row>
    <row r="2" spans="2:4" x14ac:dyDescent="0.2">
      <c r="B2" s="88"/>
      <c r="C2" s="12" t="s">
        <v>33</v>
      </c>
      <c r="D2" s="12" t="s">
        <v>33</v>
      </c>
    </row>
    <row r="3" spans="2:4" x14ac:dyDescent="0.2">
      <c r="B3" s="6" t="s">
        <v>34</v>
      </c>
      <c r="C3" s="13">
        <f>'GK ORLEN'!C4</f>
        <v>79521</v>
      </c>
      <c r="D3" s="13">
        <f>'GK ORLEN'!D4</f>
        <v>88816</v>
      </c>
    </row>
    <row r="4" spans="2:4" x14ac:dyDescent="0.2">
      <c r="B4" s="6" t="s">
        <v>5</v>
      </c>
      <c r="C4" s="13">
        <f>'GK ORLEN'!C9</f>
        <v>2163</v>
      </c>
      <c r="D4" s="13">
        <f>'GK ORLEN'!D9</f>
        <v>420</v>
      </c>
    </row>
    <row r="5" spans="2:4" ht="13.15" x14ac:dyDescent="0.25">
      <c r="B5" s="6" t="s">
        <v>35</v>
      </c>
      <c r="C5" s="13">
        <f>'[1]RZiS IVQ16'!D26</f>
        <v>248</v>
      </c>
      <c r="D5" s="13">
        <f>'[1]RZiS IVQ16'!$G$26</f>
        <v>390</v>
      </c>
    </row>
    <row r="6" spans="2:4" x14ac:dyDescent="0.2">
      <c r="B6" s="4" t="s">
        <v>36</v>
      </c>
      <c r="C6" s="14">
        <f>C3+C4+C5</f>
        <v>81932</v>
      </c>
      <c r="D6" s="14">
        <f>D3+D4+D5</f>
        <v>89626</v>
      </c>
    </row>
    <row r="7" spans="2:4" x14ac:dyDescent="0.2">
      <c r="B7" s="6" t="s">
        <v>37</v>
      </c>
      <c r="C7" s="13">
        <f>-'[1]RZiS IVQ16'!$D$83</f>
        <v>47976</v>
      </c>
      <c r="D7" s="13">
        <f>-'[1]RZiS IVQ16'!$G$83</f>
        <v>59489</v>
      </c>
    </row>
    <row r="8" spans="2:4" x14ac:dyDescent="0.2">
      <c r="B8" s="6" t="s">
        <v>38</v>
      </c>
      <c r="C8" s="13">
        <f>'[1]RZiS IVQ16'!$D$129</f>
        <v>4125</v>
      </c>
      <c r="D8" s="13">
        <f>'[1]RZiS IVQ16'!$G$129</f>
        <v>3971</v>
      </c>
    </row>
    <row r="9" spans="2:4" x14ac:dyDescent="0.2">
      <c r="B9" s="6" t="s">
        <v>39</v>
      </c>
      <c r="C9" s="13">
        <f>'[1]RZiS IVQ16'!$D$130</f>
        <v>1426</v>
      </c>
      <c r="D9" s="13">
        <f>'[1]RZiS IVQ16'!$G$130</f>
        <v>1552</v>
      </c>
    </row>
    <row r="10" spans="2:4" x14ac:dyDescent="0.2">
      <c r="B10" s="6" t="s">
        <v>15</v>
      </c>
      <c r="C10" s="13">
        <f>-'[1]RZiS IVQ16'!$D$22</f>
        <v>707</v>
      </c>
      <c r="D10" s="13">
        <f>-'[1]RZiS IVQ16'!$G$22</f>
        <v>1354</v>
      </c>
    </row>
    <row r="11" spans="2:4" ht="13.15" x14ac:dyDescent="0.25">
      <c r="B11" s="6" t="s">
        <v>22</v>
      </c>
      <c r="C11" s="13">
        <f>-'[1]RZiS IVQ16'!$D$27</f>
        <v>893</v>
      </c>
      <c r="D11" s="13">
        <f>-'[1]RZiS IVQ16'!$G$27</f>
        <v>1032</v>
      </c>
    </row>
    <row r="12" spans="2:4" x14ac:dyDescent="0.2">
      <c r="B12" s="4" t="s">
        <v>9</v>
      </c>
      <c r="C12" s="14">
        <f>SUM(C7:C11)</f>
        <v>55127</v>
      </c>
      <c r="D12" s="14">
        <f>SUM(D7:D11)</f>
        <v>67398</v>
      </c>
    </row>
    <row r="13" spans="2:4" ht="13.15" x14ac:dyDescent="0.25">
      <c r="B13" s="10" t="s">
        <v>49</v>
      </c>
      <c r="C13" s="15"/>
      <c r="D13" s="16"/>
    </row>
    <row r="14" spans="2:4" x14ac:dyDescent="0.2">
      <c r="B14" s="6" t="s">
        <v>50</v>
      </c>
      <c r="C14" s="13">
        <f>-'[1]RZiS IVQ16'!$D$121</f>
        <v>2206</v>
      </c>
      <c r="D14" s="13">
        <f>-'[1]RZiS IVQ16'!$G$121</f>
        <v>2110</v>
      </c>
    </row>
    <row r="15" spans="2:4" x14ac:dyDescent="0.2">
      <c r="B15" s="6" t="s">
        <v>51</v>
      </c>
      <c r="C15" s="13">
        <f>-'[1]RZiS IVQ16'!$D$123</f>
        <v>1129</v>
      </c>
      <c r="D15" s="13">
        <f>-'[1]RZiS IVQ16'!$G$123</f>
        <v>1152</v>
      </c>
    </row>
    <row r="16" spans="2:4" x14ac:dyDescent="0.2">
      <c r="B16" s="8" t="s">
        <v>52</v>
      </c>
      <c r="C16" s="17"/>
      <c r="D16" s="17"/>
    </row>
    <row r="17" spans="2:4" ht="13.15" x14ac:dyDescent="0.25">
      <c r="B17" s="6" t="s">
        <v>53</v>
      </c>
      <c r="C17" s="13">
        <f>-'[1]RZiS IVQ16'!$D$162</f>
        <v>133</v>
      </c>
      <c r="D17" s="13">
        <f>-'[1]RZiS IVQ16'!$G$162</f>
        <v>53</v>
      </c>
    </row>
    <row r="18" spans="2:4" x14ac:dyDescent="0.2">
      <c r="B18" s="4" t="s">
        <v>54</v>
      </c>
      <c r="C18" s="14">
        <f>C12-C14-C15-C16-C17</f>
        <v>51659</v>
      </c>
      <c r="D18" s="14">
        <f>D12-D14-D15-D16-D17</f>
        <v>64083</v>
      </c>
    </row>
    <row r="19" spans="2:4" x14ac:dyDescent="0.2">
      <c r="B19" s="4" t="s">
        <v>50</v>
      </c>
      <c r="C19" s="14">
        <f>C14</f>
        <v>2206</v>
      </c>
      <c r="D19" s="14">
        <f>D14</f>
        <v>2110</v>
      </c>
    </row>
    <row r="20" spans="2:4" ht="13.15" x14ac:dyDescent="0.25">
      <c r="B20" s="6" t="s">
        <v>53</v>
      </c>
      <c r="C20" s="13">
        <f>C17</f>
        <v>133</v>
      </c>
      <c r="D20" s="13">
        <f>D17</f>
        <v>53</v>
      </c>
    </row>
    <row r="21" spans="2:4" x14ac:dyDescent="0.2">
      <c r="B21" s="6" t="s">
        <v>55</v>
      </c>
      <c r="C21" s="13">
        <f>'GK ORLEN'!C33</f>
        <v>912</v>
      </c>
      <c r="D21" s="13">
        <f>'GK ORLEN'!D33</f>
        <v>706</v>
      </c>
    </row>
    <row r="22" spans="2:4" x14ac:dyDescent="0.2">
      <c r="B22" s="4" t="s">
        <v>56</v>
      </c>
      <c r="C22" s="14">
        <f>C20+C21</f>
        <v>1045</v>
      </c>
      <c r="D22" s="14">
        <f>D20+D21</f>
        <v>759</v>
      </c>
    </row>
    <row r="23" spans="2:4" x14ac:dyDescent="0.2">
      <c r="B23" s="6" t="s">
        <v>51</v>
      </c>
      <c r="C23" s="13">
        <f>C15</f>
        <v>1129</v>
      </c>
      <c r="D23" s="13">
        <f>D15</f>
        <v>1152</v>
      </c>
    </row>
    <row r="24" spans="2:4" ht="13.15" x14ac:dyDescent="0.25">
      <c r="B24" s="6" t="s">
        <v>29</v>
      </c>
      <c r="C24" s="13">
        <f>-'[1]RZiS IVQ16'!$D$31</f>
        <v>1147</v>
      </c>
      <c r="D24" s="13">
        <f>-'[1]RZiS IVQ16'!$G$31</f>
        <v>465</v>
      </c>
    </row>
    <row r="25" spans="2:4" x14ac:dyDescent="0.2">
      <c r="B25" s="9" t="s">
        <v>28</v>
      </c>
      <c r="C25" s="14">
        <f>C24+C23</f>
        <v>2276</v>
      </c>
      <c r="D25" s="14">
        <f>D24+D23</f>
        <v>1617</v>
      </c>
    </row>
    <row r="26" spans="2:4" x14ac:dyDescent="0.2">
      <c r="B26" s="9" t="s">
        <v>52</v>
      </c>
      <c r="C26" s="14"/>
      <c r="D26" s="14"/>
    </row>
    <row r="27" spans="2:4" x14ac:dyDescent="0.2">
      <c r="B27" s="9" t="s">
        <v>57</v>
      </c>
      <c r="C27" s="14">
        <f>C18+C19+C25+C26</f>
        <v>56141</v>
      </c>
      <c r="D27" s="14">
        <f>D18+D19+D25+D26</f>
        <v>67810</v>
      </c>
    </row>
    <row r="28" spans="2:4" x14ac:dyDescent="0.2">
      <c r="B28" s="9" t="s">
        <v>58</v>
      </c>
      <c r="C28" s="14">
        <f>C6-C27</f>
        <v>25791</v>
      </c>
      <c r="D28" s="14">
        <f>D6-D27</f>
        <v>21816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GK ORLEN 1</vt:lpstr>
      <vt:lpstr>GK ORLEN_z_kosz_w_przych </vt:lpstr>
      <vt:lpstr>GK ORLEN</vt:lpstr>
      <vt:lpstr>elektrobudowa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2017-06-02T10:29:52Z</dcterms:created>
  <dcterms:modified xsi:type="dcterms:W3CDTF">2019-04-12T13:47:46Z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GR4_EC1_v1.xlsx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